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表1收入调整表2020" sheetId="14" r:id="rId1"/>
    <sheet name="附表2财力调整表2020" sheetId="13" r:id="rId2"/>
    <sheet name="附表3公共预算支出调整表2020" sheetId="15" r:id="rId3"/>
    <sheet name="附表4政府性基金支出调整表2020" sheetId="16" r:id="rId4"/>
  </sheets>
  <definedNames>
    <definedName name="_xlnm.Print_Titles" localSheetId="0">附表1收入调整表2020!$1:$4</definedName>
    <definedName name="_xlnm.Print_Titles" localSheetId="1">附表2财力调整表2020!$1:$4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7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5734万元</t>
        </r>
      </text>
    </comment>
    <comment ref="E7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5734万元</t>
        </r>
      </text>
    </comment>
    <comment ref="B7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  <comment ref="E7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null,null,预算经办</author>
  </authors>
  <commentList>
    <comment ref="H14" authorId="0">
      <text>
        <r>
          <rPr>
            <b/>
            <sz val="9"/>
            <rFont val="宋体"/>
            <charset val="134"/>
          </rPr>
          <t>迈新生物、真兰水表、博思软件上解支出。</t>
        </r>
      </text>
    </comment>
  </commentList>
</comments>
</file>

<file path=xl/sharedStrings.xml><?xml version="1.0" encoding="utf-8"?>
<sst xmlns="http://schemas.openxmlformats.org/spreadsheetml/2006/main" count="358" uniqueCount="202">
  <si>
    <t>附表1：2020年分部门分税种财政收入预算调整情况表</t>
  </si>
  <si>
    <t>编制单位：闽侯县财政局</t>
  </si>
  <si>
    <t>编制日期：2020年12月</t>
  </si>
  <si>
    <t>单位：万元</t>
  </si>
  <si>
    <t>征收部门</t>
  </si>
  <si>
    <t>2020人大年初任务数</t>
  </si>
  <si>
    <t>2020年预计完成数</t>
  </si>
  <si>
    <t>增减额</t>
  </si>
  <si>
    <t>增幅%</t>
  </si>
  <si>
    <t>小计</t>
  </si>
  <si>
    <t>闽侯县</t>
  </si>
  <si>
    <t>高新区</t>
  </si>
  <si>
    <t>一、财政总收入(含基金)</t>
  </si>
  <si>
    <t>（一）一般公共预算总收入</t>
  </si>
  <si>
    <t>1、上划中央收入</t>
  </si>
  <si>
    <t>2、一般公共预算收入</t>
  </si>
  <si>
    <t>（1）税收收入</t>
  </si>
  <si>
    <t>（2）非税收入</t>
  </si>
  <si>
    <t>（二）基金收入</t>
  </si>
  <si>
    <t>二、税务局组织收入</t>
  </si>
  <si>
    <t>（一）增值税</t>
  </si>
  <si>
    <t>其中：国内增值税</t>
  </si>
  <si>
    <t xml:space="preserve">      改征增值税</t>
  </si>
  <si>
    <t xml:space="preserve">      东南汽车</t>
  </si>
  <si>
    <t xml:space="preserve">      奔驰汽车</t>
  </si>
  <si>
    <t>（二）消费税</t>
  </si>
  <si>
    <t>（三）营业税</t>
  </si>
  <si>
    <t>（四）企业所得税</t>
  </si>
  <si>
    <t>（五）个人所得税</t>
  </si>
  <si>
    <t>（六）资源税</t>
  </si>
  <si>
    <t>（七）城市维护建设税</t>
  </si>
  <si>
    <t>（八）房产税</t>
  </si>
  <si>
    <t>（九）印花税</t>
  </si>
  <si>
    <t>（十）城镇土地使用税</t>
  </si>
  <si>
    <t>（十一）土地增值税</t>
  </si>
  <si>
    <t>（十二）车船税</t>
  </si>
  <si>
    <t>（十三）耕地占用税</t>
  </si>
  <si>
    <t>（十四）契税</t>
  </si>
  <si>
    <t>(十五）环境保护税</t>
  </si>
  <si>
    <t>（十六）车辆购置税</t>
  </si>
  <si>
    <t>三、财政局组织收入</t>
  </si>
  <si>
    <t>（一）行政性事业性收费收入</t>
  </si>
  <si>
    <t>（二）罚没收入</t>
  </si>
  <si>
    <t>（三）专项收入</t>
  </si>
  <si>
    <t xml:space="preserve"> 其中： 教育费附加收入</t>
  </si>
  <si>
    <t xml:space="preserve">      残疾人就业保障金收入</t>
  </si>
  <si>
    <t xml:space="preserve">     教育资金收入</t>
  </si>
  <si>
    <t xml:space="preserve">     农田水利建设资金收入</t>
  </si>
  <si>
    <t xml:space="preserve">     森林植被恢复费收入</t>
  </si>
  <si>
    <t xml:space="preserve">     水利建设专项收入</t>
  </si>
  <si>
    <t xml:space="preserve">    其他专项收入</t>
  </si>
  <si>
    <t>（四）国有资本经营收入</t>
  </si>
  <si>
    <t>（五）国有资源（资产）有偿使用收入</t>
  </si>
  <si>
    <t xml:space="preserve"> (六) 捐赠收入</t>
  </si>
  <si>
    <t xml:space="preserve"> (七） 政府住房基金收入</t>
  </si>
  <si>
    <t>（八）其他收入</t>
  </si>
  <si>
    <t>四、其它增值税退税</t>
  </si>
  <si>
    <t>五、基金收入</t>
  </si>
  <si>
    <t>（一）土地基金收入</t>
  </si>
  <si>
    <t xml:space="preserve">    1、国有土地使用权出让收入</t>
  </si>
  <si>
    <t xml:space="preserve">    2、国有土地基金收益收入</t>
  </si>
  <si>
    <t xml:space="preserve">    3、农业土地开发资金收入</t>
  </si>
  <si>
    <t>（二）其他基金收入</t>
  </si>
  <si>
    <t xml:space="preserve">    1、城市基础设施配套费收入</t>
  </si>
  <si>
    <t xml:space="preserve">    2、彩票公益金收入</t>
  </si>
  <si>
    <t xml:space="preserve">   3、体育彩票公益金收入</t>
  </si>
  <si>
    <t xml:space="preserve">    4、污水处理费收入</t>
  </si>
  <si>
    <t>附表2：2020年一般公共预算财力情况调整表</t>
  </si>
  <si>
    <t xml:space="preserve">编制单位：闽侯县财政局   </t>
  </si>
  <si>
    <t>项目</t>
  </si>
  <si>
    <t>2020年计划数</t>
  </si>
  <si>
    <t>比年初计划增减数</t>
  </si>
  <si>
    <t>预计完成率</t>
  </si>
  <si>
    <t>财力性质</t>
  </si>
  <si>
    <t>一、一般公共预算收入</t>
  </si>
  <si>
    <t>二、上级补助收入</t>
  </si>
  <si>
    <t>（一）返还性收入</t>
  </si>
  <si>
    <t xml:space="preserve">   1、增值税和消费税税收返还收入</t>
  </si>
  <si>
    <t>财力</t>
  </si>
  <si>
    <t xml:space="preserve">   2、所得税基数返还收入</t>
  </si>
  <si>
    <t xml:space="preserve">   3、成品油价格和税费改革税收返还收入</t>
  </si>
  <si>
    <t xml:space="preserve">   4、增值税“五五分享”税收返还</t>
  </si>
  <si>
    <t>（二）一般性转移支付补助收入</t>
  </si>
  <si>
    <t>1、体制补助收入</t>
  </si>
  <si>
    <t>专项</t>
  </si>
  <si>
    <t>2、老少边穷转移支付收入</t>
  </si>
  <si>
    <t>3、均衡性转移支付收入</t>
  </si>
  <si>
    <t xml:space="preserve"> （1）调整工资转移支付收入</t>
  </si>
  <si>
    <t xml:space="preserve"> （2）县乡中小学教师津补贴转移支付</t>
  </si>
  <si>
    <t xml:space="preserve"> （3）机关事业单位调整工资和养老保险制度改革转移支付资金</t>
  </si>
  <si>
    <t xml:space="preserve"> （4）农业转移人口市民化奖励资金</t>
  </si>
  <si>
    <t>4、县级基本财力保障机制奖补资金收入</t>
  </si>
  <si>
    <t xml:space="preserve"> （1）县级基本财力保障机制补助（闽财预指[2015]18号、闽财预指[2016]2号、闽财预指[2016]15号）</t>
  </si>
  <si>
    <t xml:space="preserve"> （2）原“六挂六奖”补助基数（闽财预［2014］40号）</t>
  </si>
  <si>
    <t xml:space="preserve"> （3）省对市县财政下移财力及加强绩效管理奖励</t>
  </si>
  <si>
    <t xml:space="preserve"> （4)其他县级基本财力保障机制补助（闽财绩指【2016】001号、闽财（农改）指［2016]005号）</t>
  </si>
  <si>
    <t>5、结算补助收入</t>
  </si>
  <si>
    <t xml:space="preserve"> （1）县（市）烟草公司收入转移补助</t>
  </si>
  <si>
    <t xml:space="preserve"> （2）公共体育场馆、博物馆、纪念馆等免费开放补助资金</t>
  </si>
  <si>
    <t xml:space="preserve"> （3）提高村主干及两委成员报酬市级补助</t>
  </si>
  <si>
    <t xml:space="preserve"> （4）生态保护转移支付资金(榕财预指201910号)</t>
  </si>
  <si>
    <t xml:space="preserve"> （5）其他结算补助转移支付资金</t>
  </si>
  <si>
    <t>6、基层公检法司转移支付收入</t>
  </si>
  <si>
    <t>7、义务教育转移支付收入</t>
  </si>
  <si>
    <t>8、基本养老保险和低保等转移支付收入</t>
  </si>
  <si>
    <t>9、新型农村合作医疗等转移支付收入</t>
  </si>
  <si>
    <t>10、农村综合改革等转移支付收入</t>
  </si>
  <si>
    <t xml:space="preserve"> （1）农村税费改革转移支付</t>
  </si>
  <si>
    <t xml:space="preserve"> （2）国有农场农村税费改革转移支付</t>
  </si>
  <si>
    <t xml:space="preserve"> （3）农村“五大员”、计生协会长、妇代会主任、团支部书记津贴转移支付</t>
  </si>
  <si>
    <t xml:space="preserve"> （4）其他农村综合改革等转移支付收入</t>
  </si>
  <si>
    <t>11、固定数额补助收入</t>
  </si>
  <si>
    <t xml:space="preserve"> （1）成品油价格改革财政补贴</t>
  </si>
  <si>
    <t>12、其他一般性转移支付收入</t>
  </si>
  <si>
    <t xml:space="preserve">      基本公共卫生服务等省级卫生专项补助</t>
  </si>
  <si>
    <t xml:space="preserve">      中央育林基金减收补助</t>
  </si>
  <si>
    <t xml:space="preserve">      村干部基本报酬保障奖励资金</t>
  </si>
  <si>
    <t xml:space="preserve">      村级组织运转经费</t>
  </si>
  <si>
    <t xml:space="preserve">      生猪调出大县奖励资金</t>
  </si>
  <si>
    <t xml:space="preserve">      农村公益电影场次补贴</t>
  </si>
  <si>
    <t xml:space="preserve">      美术馆、公共图书馆、文化馆（站）免费开放专项资金</t>
  </si>
  <si>
    <t xml:space="preserve">      社区居委会运转补助</t>
  </si>
  <si>
    <t xml:space="preserve">      困难群众救助补助   </t>
  </si>
  <si>
    <t xml:space="preserve">      残疾人两项补贴省级补助资金</t>
  </si>
  <si>
    <t xml:space="preserve">      保障性安居工程</t>
  </si>
  <si>
    <t xml:space="preserve">      公立医院综合改革</t>
  </si>
  <si>
    <t xml:space="preserve">      中央补助地方公共文化服务体系建设</t>
  </si>
  <si>
    <t xml:space="preserve">      高标准农田建设项目资金</t>
  </si>
  <si>
    <t xml:space="preserve">      少数民族专项补助</t>
  </si>
  <si>
    <t xml:space="preserve">      中央财政农业生产和水利救灾资金</t>
  </si>
  <si>
    <t xml:space="preserve">      其他一般性转移支付收入</t>
  </si>
  <si>
    <t>三、上解省市支出</t>
  </si>
  <si>
    <t>（一）体制上解</t>
  </si>
  <si>
    <t>（二）专项上解</t>
  </si>
  <si>
    <t>(1)上解津补贴调节基金</t>
  </si>
  <si>
    <t>(2)福州市对口帮扶困难县</t>
  </si>
  <si>
    <t>(3)重点流域水环境综合整治资金专项上解</t>
  </si>
  <si>
    <t>(4)江河下游对上游地区森林生态效益补偿上解</t>
  </si>
  <si>
    <t>(5)中央、省财政统筹计提农田水利建设资金</t>
  </si>
  <si>
    <t>(6)福州市对口援藏资金（榕财建 2020 139号）</t>
  </si>
  <si>
    <t>(7)上解精准扶贫医疗叠加保险资金</t>
  </si>
  <si>
    <t>(8)福州市对口援疆资金（榕财建2020 142号）</t>
  </si>
  <si>
    <t>(9)农村商信用社企业所得税省级分成部分上解（20%）</t>
  </si>
  <si>
    <t>（10）东南汽车增值税50%地方级部份上解（省37.573%，市8.192%，合计45.765%）</t>
  </si>
  <si>
    <t>（11）部分政法行政性收费和罚没收入上解</t>
  </si>
  <si>
    <t>（12）城市商业银行企业所得税省级分成部分上解</t>
  </si>
  <si>
    <t>(13)福州软件园企业税收分成</t>
  </si>
  <si>
    <t>(14)福州鹭燕医药有限公司总部企业经营贡献</t>
  </si>
  <si>
    <t>（15）迈新生物、真兰水表、博思软件</t>
  </si>
  <si>
    <t>四、调入政府性基金</t>
  </si>
  <si>
    <t>五、动用预算稳定调节基金</t>
  </si>
  <si>
    <t>六、转贷地方政府债券收入</t>
  </si>
  <si>
    <t>七、当年实现财力</t>
  </si>
  <si>
    <t>附表3：2020年公共财政预算支出调整情况表</t>
  </si>
  <si>
    <t>类编码</t>
  </si>
  <si>
    <t>类科目</t>
  </si>
  <si>
    <t>年初         预算数</t>
  </si>
  <si>
    <t>其中</t>
  </si>
  <si>
    <t>转移支付计入财力调整</t>
  </si>
  <si>
    <t>动用        预备费</t>
  </si>
  <si>
    <t>超短收安排</t>
  </si>
  <si>
    <t>调入基金</t>
  </si>
  <si>
    <t>调入稳定调节基金</t>
  </si>
  <si>
    <t>地方政府债券转贷资金</t>
  </si>
  <si>
    <t>外债转贷资金</t>
  </si>
  <si>
    <t>科目调剂</t>
  </si>
  <si>
    <t>调整后   支出数</t>
  </si>
  <si>
    <t>一般公共服务</t>
  </si>
  <si>
    <t>国防</t>
  </si>
  <si>
    <t>公共安全</t>
  </si>
  <si>
    <t>教育</t>
  </si>
  <si>
    <t>科学技术</t>
  </si>
  <si>
    <t>文化体育与传媒</t>
  </si>
  <si>
    <t>社会保障和就业</t>
  </si>
  <si>
    <t>医疗卫生与计划生育事务</t>
  </si>
  <si>
    <t>节能环保</t>
  </si>
  <si>
    <t>城乡社区事务</t>
  </si>
  <si>
    <t>农林水事务</t>
  </si>
  <si>
    <t>交通运输</t>
  </si>
  <si>
    <t>资源勘探信息等</t>
  </si>
  <si>
    <t>商业服务业等</t>
  </si>
  <si>
    <t>金融支出</t>
  </si>
  <si>
    <t>援助其他地区</t>
  </si>
  <si>
    <t>自然资源海洋气象等</t>
  </si>
  <si>
    <t>住房保障</t>
  </si>
  <si>
    <t>粮油物资储备</t>
  </si>
  <si>
    <t>灾害防治及应急管理</t>
  </si>
  <si>
    <t>预备费</t>
  </si>
  <si>
    <t>债务还本付息</t>
  </si>
  <si>
    <t>债务付息</t>
  </si>
  <si>
    <t>其他支出</t>
  </si>
  <si>
    <t>债务发行费用</t>
  </si>
  <si>
    <t>合   计</t>
  </si>
  <si>
    <t>附表4：2020年政府性基金预算支出调整情况表</t>
  </si>
  <si>
    <t>动用上年结余</t>
  </si>
  <si>
    <t>调出基金</t>
  </si>
  <si>
    <t>上解支出</t>
  </si>
  <si>
    <t>社会保障和就业支出</t>
  </si>
  <si>
    <t>资源勘探信息等支出</t>
  </si>
  <si>
    <t>债务还本支出</t>
  </si>
  <si>
    <t>债务付息支出</t>
  </si>
  <si>
    <t>债务发行费用支出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</si>
</sst>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0_ "/>
    <numFmt numFmtId="179" formatCode="#,##0.00_);[Red]\(#,##0.00\)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b/>
      <sz val="14"/>
      <name val="仿宋"/>
      <charset val="134"/>
    </font>
    <font>
      <b/>
      <sz val="14"/>
      <color indexed="8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1"/>
      <color indexed="17"/>
      <name val="宋体"/>
      <charset val="134"/>
    </font>
    <font>
      <u/>
      <sz val="11"/>
      <color indexed="3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0" borderId="0"/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6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32" fillId="17" borderId="17" applyNumberFormat="0" applyAlignment="0" applyProtection="0">
      <alignment vertical="center"/>
    </xf>
    <xf numFmtId="0" fontId="33" fillId="17" borderId="13" applyNumberFormat="0" applyAlignment="0" applyProtection="0">
      <alignment vertical="center"/>
    </xf>
    <xf numFmtId="0" fontId="34" fillId="18" borderId="1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/>
    <xf numFmtId="0" fontId="5" fillId="0" borderId="0"/>
    <xf numFmtId="0" fontId="23" fillId="30" borderId="0" applyNumberFormat="0" applyBorder="0" applyAlignment="0" applyProtection="0"/>
    <xf numFmtId="0" fontId="24" fillId="31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3" fillId="30" borderId="0" applyNumberFormat="0" applyBorder="0" applyAlignment="0" applyProtection="0"/>
    <xf numFmtId="0" fontId="39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0" fillId="5" borderId="0" applyNumberFormat="0" applyBorder="0" applyAlignment="0" applyProtection="0"/>
    <xf numFmtId="0" fontId="23" fillId="8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8" borderId="0" applyNumberFormat="0" applyBorder="0" applyAlignment="0" applyProtection="0"/>
    <xf numFmtId="0" fontId="23" fillId="42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4" borderId="0" applyNumberFormat="0" applyBorder="0" applyAlignment="0" applyProtection="0"/>
    <xf numFmtId="0" fontId="20" fillId="44" borderId="0" applyNumberFormat="0" applyBorder="0" applyAlignment="0" applyProtection="0"/>
    <xf numFmtId="0" fontId="20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42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" fillId="0" borderId="0"/>
    <xf numFmtId="0" fontId="42" fillId="46" borderId="0" applyNumberFormat="0" applyBorder="0" applyAlignment="0" applyProtection="0"/>
    <xf numFmtId="0" fontId="5" fillId="0" borderId="0"/>
    <xf numFmtId="0" fontId="42" fillId="46" borderId="0" applyNumberFormat="0" applyBorder="0" applyAlignment="0" applyProtection="0"/>
    <xf numFmtId="0" fontId="5" fillId="0" borderId="0"/>
    <xf numFmtId="0" fontId="5" fillId="0" borderId="0"/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57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11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 vertical="center"/>
    </xf>
    <xf numFmtId="176" fontId="13" fillId="0" borderId="2" xfId="112" applyNumberFormat="1" applyFont="1" applyFill="1" applyBorder="1" applyAlignment="1">
      <alignment horizontal="center" vertical="center" wrapText="1"/>
    </xf>
    <xf numFmtId="0" fontId="14" fillId="0" borderId="2" xfId="112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76" fontId="9" fillId="0" borderId="2" xfId="118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/>
    </xf>
    <xf numFmtId="0" fontId="13" fillId="0" borderId="2" xfId="112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horizontal="center"/>
      <protection locked="0"/>
    </xf>
    <xf numFmtId="31" fontId="7" fillId="0" borderId="1" xfId="0" applyNumberFormat="1" applyFont="1" applyFill="1" applyBorder="1" applyAlignment="1">
      <alignment horizontal="left" wrapText="1"/>
    </xf>
    <xf numFmtId="31" fontId="7" fillId="0" borderId="1" xfId="0" applyNumberFormat="1" applyFont="1" applyFill="1" applyBorder="1" applyAlignment="1">
      <alignment wrapText="1"/>
    </xf>
    <xf numFmtId="31" fontId="7" fillId="0" borderId="1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7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17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horizontal="right" wrapText="1"/>
    </xf>
    <xf numFmtId="177" fontId="7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177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178" fontId="8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7" fillId="0" borderId="0" xfId="112" applyFont="1" applyFill="1" applyBorder="1" applyAlignment="1">
      <alignment horizontal="center" vertical="center"/>
    </xf>
    <xf numFmtId="31" fontId="3" fillId="0" borderId="0" xfId="112" applyNumberFormat="1" applyFont="1" applyFill="1" applyAlignment="1">
      <alignment horizontal="left" vertical="center" wrapText="1"/>
    </xf>
    <xf numFmtId="178" fontId="3" fillId="0" borderId="0" xfId="112" applyNumberFormat="1" applyFont="1" applyFill="1" applyBorder="1" applyAlignment="1">
      <alignment horizontal="center" vertical="center"/>
    </xf>
    <xf numFmtId="178" fontId="3" fillId="0" borderId="1" xfId="112" applyNumberFormat="1" applyFont="1" applyFill="1" applyBorder="1" applyAlignment="1">
      <alignment horizontal="center" vertical="center"/>
    </xf>
    <xf numFmtId="10" fontId="3" fillId="0" borderId="1" xfId="112" applyNumberFormat="1" applyFont="1" applyFill="1" applyBorder="1" applyAlignment="1">
      <alignment horizontal="right" vertical="center"/>
    </xf>
    <xf numFmtId="0" fontId="7" fillId="0" borderId="4" xfId="112" applyFont="1" applyFill="1" applyBorder="1" applyAlignment="1">
      <alignment horizontal="center" vertical="center" wrapText="1"/>
    </xf>
    <xf numFmtId="0" fontId="7" fillId="0" borderId="10" xfId="112" applyFont="1" applyFill="1" applyBorder="1" applyAlignment="1">
      <alignment horizontal="center" vertical="center" wrapText="1"/>
    </xf>
    <xf numFmtId="0" fontId="7" fillId="0" borderId="11" xfId="112" applyFont="1" applyFill="1" applyBorder="1" applyAlignment="1">
      <alignment horizontal="center" vertical="center" wrapText="1"/>
    </xf>
    <xf numFmtId="0" fontId="7" fillId="0" borderId="12" xfId="112" applyFont="1" applyFill="1" applyBorder="1" applyAlignment="1">
      <alignment horizontal="center" vertical="center" wrapText="1"/>
    </xf>
    <xf numFmtId="0" fontId="7" fillId="0" borderId="6" xfId="112" applyFont="1" applyFill="1" applyBorder="1" applyAlignment="1">
      <alignment horizontal="center" vertical="center" wrapText="1"/>
    </xf>
    <xf numFmtId="0" fontId="7" fillId="0" borderId="7" xfId="112" applyFont="1" applyFill="1" applyBorder="1" applyAlignment="1">
      <alignment horizontal="center" vertical="center" wrapText="1"/>
    </xf>
    <xf numFmtId="0" fontId="7" fillId="0" borderId="8" xfId="112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112" applyFont="1" applyFill="1" applyBorder="1" applyAlignment="1">
      <alignment horizontal="center" vertical="center" wrapText="1"/>
    </xf>
    <xf numFmtId="0" fontId="10" fillId="0" borderId="2" xfId="112" applyFont="1" applyFill="1" applyBorder="1" applyAlignment="1">
      <alignment vertical="center" wrapText="1"/>
    </xf>
    <xf numFmtId="176" fontId="10" fillId="0" borderId="2" xfId="112" applyNumberFormat="1" applyFont="1" applyFill="1" applyBorder="1" applyAlignment="1">
      <alignment horizontal="center" vertical="center"/>
    </xf>
    <xf numFmtId="0" fontId="10" fillId="0" borderId="2" xfId="112" applyFont="1" applyFill="1" applyBorder="1" applyAlignment="1">
      <alignment horizontal="left" vertical="center" wrapText="1"/>
    </xf>
    <xf numFmtId="0" fontId="3" fillId="0" borderId="2" xfId="112" applyFont="1" applyFill="1" applyBorder="1" applyAlignment="1">
      <alignment vertical="center" wrapText="1"/>
    </xf>
    <xf numFmtId="176" fontId="3" fillId="0" borderId="2" xfId="112" applyNumberFormat="1" applyFont="1" applyFill="1" applyBorder="1" applyAlignment="1">
      <alignment horizontal="center" vertical="center"/>
    </xf>
    <xf numFmtId="0" fontId="3" fillId="0" borderId="2" xfId="112" applyFont="1" applyFill="1" applyBorder="1" applyAlignment="1">
      <alignment horizontal="left" vertical="center" wrapText="1"/>
    </xf>
    <xf numFmtId="176" fontId="7" fillId="0" borderId="2" xfId="112" applyNumberFormat="1" applyFont="1" applyFill="1" applyBorder="1" applyAlignment="1">
      <alignment horizontal="center" vertical="center"/>
    </xf>
    <xf numFmtId="178" fontId="5" fillId="0" borderId="2" xfId="112" applyNumberFormat="1" applyFont="1" applyFill="1" applyBorder="1" applyAlignment="1">
      <alignment horizontal="center" vertical="center"/>
    </xf>
    <xf numFmtId="176" fontId="5" fillId="0" borderId="2" xfId="112" applyNumberFormat="1" applyFont="1" applyFill="1" applyBorder="1" applyAlignment="1">
      <alignment horizontal="center" vertical="center"/>
    </xf>
    <xf numFmtId="177" fontId="17" fillId="0" borderId="0" xfId="112" applyNumberFormat="1" applyFont="1" applyFill="1" applyBorder="1" applyAlignment="1">
      <alignment horizontal="center" vertical="center"/>
    </xf>
    <xf numFmtId="177" fontId="3" fillId="0" borderId="1" xfId="112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7" fontId="7" fillId="0" borderId="10" xfId="0" applyNumberFormat="1" applyFont="1" applyFill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177" fontId="7" fillId="0" borderId="2" xfId="112" applyNumberFormat="1" applyFont="1" applyFill="1" applyBorder="1" applyAlignment="1">
      <alignment horizontal="center" vertical="center" wrapText="1"/>
    </xf>
    <xf numFmtId="177" fontId="10" fillId="0" borderId="2" xfId="112" applyNumberFormat="1" applyFont="1" applyFill="1" applyBorder="1" applyAlignment="1">
      <alignment horizontal="center" vertical="center"/>
    </xf>
    <xf numFmtId="177" fontId="3" fillId="0" borderId="2" xfId="112" applyNumberFormat="1" applyFont="1" applyFill="1" applyBorder="1" applyAlignment="1">
      <alignment horizontal="center" vertical="center"/>
    </xf>
    <xf numFmtId="10" fontId="3" fillId="0" borderId="0" xfId="14" applyNumberFormat="1" applyFont="1" applyFill="1" applyBorder="1" applyAlignment="1">
      <alignment vertical="center"/>
    </xf>
  </cellXfs>
  <cellStyles count="13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Accent2 - 40%" xfId="6"/>
    <cellStyle name="Accent2 - 20% 2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Accent2 - 60%" xfId="12"/>
    <cellStyle name="60% - 强调文字颜色 3" xfId="13" builtinId="40"/>
    <cellStyle name="百分比" xfId="14" builtinId="5"/>
    <cellStyle name="Accent1 - 40% 2" xfId="15"/>
    <cellStyle name="已访问的超链接" xfId="16" builtinId="9"/>
    <cellStyle name="注释" xfId="17" builtinId="10"/>
    <cellStyle name="60% - 强调文字颜色 2" xfId="18" builtinId="36"/>
    <cellStyle name="Accent6 3" xfId="19"/>
    <cellStyle name="标题 4" xfId="20" builtinId="19"/>
    <cellStyle name="警告文本" xfId="21" builtinId="11"/>
    <cellStyle name="标题" xfId="22" builtinId="15"/>
    <cellStyle name="解释性文本" xfId="23" builtinId="53"/>
    <cellStyle name="常规_2019年项目调整表最新2019.11.21修改 2" xfId="24"/>
    <cellStyle name="标题 1" xfId="25" builtinId="16"/>
    <cellStyle name="标题 2" xfId="26" builtinId="17"/>
    <cellStyle name="60% - 强调文字颜色 1" xfId="27" builtinId="32"/>
    <cellStyle name="Accent6 2" xfId="28"/>
    <cellStyle name="标题 3" xfId="29" builtinId="18"/>
    <cellStyle name="Accent1 2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2018年预算调整表12.24(不得以修改报闽侯上会定稿)_2019年项目调整表最新2019.11.7（基金修改） 2" xfId="47"/>
    <cellStyle name="强调文字颜色 3" xfId="48" builtinId="37"/>
    <cellStyle name="Accent2 - 40% 2" xfId="49"/>
    <cellStyle name="常规_2019年项目调整表最新2019.11.21修改" xfId="50"/>
    <cellStyle name="Accent1 - 60% 2" xfId="51"/>
    <cellStyle name="强调文字颜色 4" xfId="52" builtinId="41"/>
    <cellStyle name="Accent1 - 20% 2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Accent1 3" xfId="58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Accent1" xfId="63"/>
    <cellStyle name="Accent1 - 20%" xfId="64"/>
    <cellStyle name="Accent1 - 40%" xfId="65"/>
    <cellStyle name="Accent1 - 60%" xfId="66"/>
    <cellStyle name="差_2019年项目调整表最新2019.11.21修改1" xfId="67"/>
    <cellStyle name="Accent2" xfId="68"/>
    <cellStyle name="Accent2 - 20%" xfId="69"/>
    <cellStyle name="Accent2 - 60% 2" xfId="70"/>
    <cellStyle name="超链接 2" xfId="71"/>
    <cellStyle name="Accent2 2" xfId="72"/>
    <cellStyle name="Accent2 3" xfId="73"/>
    <cellStyle name="Accent3" xfId="74"/>
    <cellStyle name="Accent5 2" xfId="75"/>
    <cellStyle name="Accent3 - 20%" xfId="76"/>
    <cellStyle name="Accent3 - 20% 2" xfId="77"/>
    <cellStyle name="Accent3 - 40%" xfId="78"/>
    <cellStyle name="Accent3 - 40% 2" xfId="79"/>
    <cellStyle name="Accent3 - 60%" xfId="80"/>
    <cellStyle name="Accent3 - 60% 2" xfId="81"/>
    <cellStyle name="Accent3 2" xfId="82"/>
    <cellStyle name="Accent3 3" xfId="83"/>
    <cellStyle name="Accent4" xfId="84"/>
    <cellStyle name="Accent4 - 20%" xfId="85"/>
    <cellStyle name="Accent4 - 20% 2" xfId="86"/>
    <cellStyle name="Accent4 - 40%" xfId="87"/>
    <cellStyle name="Accent6 - 40%" xfId="88"/>
    <cellStyle name="Accent4 - 40% 2" xfId="89"/>
    <cellStyle name="Accent4 - 60%" xfId="90"/>
    <cellStyle name="Accent4 - 60% 2" xfId="91"/>
    <cellStyle name="Accent6" xfId="92"/>
    <cellStyle name="Accent4 2" xfId="93"/>
    <cellStyle name="Accent4 3" xfId="94"/>
    <cellStyle name="Accent5" xfId="95"/>
    <cellStyle name="Accent5 - 20%" xfId="96"/>
    <cellStyle name="Accent5 - 20% 2" xfId="97"/>
    <cellStyle name="Accent5 - 40%" xfId="98"/>
    <cellStyle name="Accent5 - 40% 2" xfId="99"/>
    <cellStyle name="Accent5 - 60%" xfId="100"/>
    <cellStyle name="Accent5 - 60% 2" xfId="101"/>
    <cellStyle name="Accent5 3" xfId="102"/>
    <cellStyle name="Accent6 - 20%" xfId="103"/>
    <cellStyle name="Accent6 - 20% 2" xfId="104"/>
    <cellStyle name="Accent6 - 40% 2" xfId="105"/>
    <cellStyle name="Accent6 - 60%" xfId="106"/>
    <cellStyle name="Accent6 - 60% 2" xfId="107"/>
    <cellStyle name="表标题" xfId="108"/>
    <cellStyle name="表标题 2" xfId="109"/>
    <cellStyle name="差_2019年项目调整表最新2019.11.21李晓成" xfId="110"/>
    <cellStyle name="差_2019年项目调整表最新2019.11.21修改" xfId="111"/>
    <cellStyle name="常规 2" xfId="112"/>
    <cellStyle name="强调 3" xfId="113"/>
    <cellStyle name="常规 2 2" xfId="114"/>
    <cellStyle name="强调 3 2" xfId="115"/>
    <cellStyle name="常规 2 2 2" xfId="116"/>
    <cellStyle name="常规 2 3" xfId="117"/>
    <cellStyle name="常规 22" xfId="118"/>
    <cellStyle name="常规_2018年预算调整表12.24(不得以修改报闽侯上会定稿) 2" xfId="119"/>
    <cellStyle name="常规_2019年项目调整表最新2019.11.21修改1 2" xfId="120"/>
    <cellStyle name="好_2019年项目调整表最新2019.11.21李晓成" xfId="121"/>
    <cellStyle name="好_2019年项目调整表最新2019.11.21修改" xfId="122"/>
    <cellStyle name="好_2019年项目调整表最新2019.11.21修改1" xfId="123"/>
    <cellStyle name="强调 1" xfId="124"/>
    <cellStyle name="强调 1 2" xfId="125"/>
    <cellStyle name="强调 2" xfId="126"/>
    <cellStyle name="强调 2 2" xfId="127"/>
    <cellStyle name="常规_2018年预算调整表12.24(不得以修改报闽侯上会定稿)" xfId="128"/>
    <cellStyle name="超链接 3" xfId="12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D55" sqref="D55"/>
    </sheetView>
  </sheetViews>
  <sheetFormatPr defaultColWidth="9" defaultRowHeight="13.5"/>
  <cols>
    <col min="1" max="1" width="15.375" style="78" customWidth="1"/>
    <col min="2" max="5" width="12.25" style="30" customWidth="1"/>
    <col min="6" max="6" width="11.5" style="30" customWidth="1"/>
    <col min="7" max="7" width="12.25" style="30" customWidth="1"/>
    <col min="8" max="8" width="15.375" style="30" customWidth="1"/>
    <col min="9" max="9" width="13.375" style="30" customWidth="1"/>
    <col min="10" max="10" width="11.25" style="30" customWidth="1"/>
    <col min="11" max="12" width="9.875" style="79" customWidth="1"/>
    <col min="13" max="13" width="9.875" style="80" customWidth="1"/>
    <col min="14" max="17" width="9" style="30"/>
    <col min="18" max="19" width="12.625" style="30"/>
    <col min="20" max="20" width="13.75" style="30"/>
    <col min="21" max="16384" width="9" style="30"/>
  </cols>
  <sheetData>
    <row r="1" s="30" customFormat="1" ht="20.25" spans="1:13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104"/>
      <c r="L1" s="104"/>
      <c r="M1" s="104"/>
    </row>
    <row r="2" s="30" customFormat="1" ht="22.5" customHeight="1" spans="1:13">
      <c r="A2" s="82" t="s">
        <v>1</v>
      </c>
      <c r="B2" s="82"/>
      <c r="C2" s="83"/>
      <c r="D2" s="83"/>
      <c r="E2" s="84" t="s">
        <v>2</v>
      </c>
      <c r="F2" s="84"/>
      <c r="G2" s="84"/>
      <c r="H2" s="85" t="s">
        <v>3</v>
      </c>
      <c r="I2" s="85"/>
      <c r="J2" s="85"/>
      <c r="K2" s="105"/>
      <c r="L2" s="105"/>
      <c r="M2" s="105"/>
    </row>
    <row r="3" s="30" customFormat="1" ht="24" customHeight="1" spans="1:13">
      <c r="A3" s="86" t="s">
        <v>4</v>
      </c>
      <c r="B3" s="87" t="s">
        <v>5</v>
      </c>
      <c r="C3" s="88"/>
      <c r="D3" s="89"/>
      <c r="E3" s="90" t="s">
        <v>6</v>
      </c>
      <c r="F3" s="91"/>
      <c r="G3" s="92"/>
      <c r="H3" s="93" t="s">
        <v>7</v>
      </c>
      <c r="I3" s="106"/>
      <c r="J3" s="107"/>
      <c r="K3" s="108" t="s">
        <v>8</v>
      </c>
      <c r="L3" s="109"/>
      <c r="M3" s="110"/>
    </row>
    <row r="4" s="30" customFormat="1" ht="24" customHeight="1" spans="1:13">
      <c r="A4" s="94"/>
      <c r="B4" s="13" t="s">
        <v>9</v>
      </c>
      <c r="C4" s="13" t="s">
        <v>10</v>
      </c>
      <c r="D4" s="13" t="s">
        <v>11</v>
      </c>
      <c r="E4" s="13" t="s">
        <v>9</v>
      </c>
      <c r="F4" s="13" t="s">
        <v>10</v>
      </c>
      <c r="G4" s="13" t="s">
        <v>11</v>
      </c>
      <c r="H4" s="13" t="s">
        <v>9</v>
      </c>
      <c r="I4" s="13" t="s">
        <v>10</v>
      </c>
      <c r="J4" s="13" t="s">
        <v>11</v>
      </c>
      <c r="K4" s="111" t="s">
        <v>9</v>
      </c>
      <c r="L4" s="111" t="s">
        <v>10</v>
      </c>
      <c r="M4" s="111" t="s">
        <v>11</v>
      </c>
    </row>
    <row r="5" s="31" customFormat="1" ht="41" customHeight="1" spans="1:13">
      <c r="A5" s="95" t="s">
        <v>12</v>
      </c>
      <c r="B5" s="96">
        <f t="shared" ref="B5:B10" si="0">C5+D5</f>
        <v>2382590</v>
      </c>
      <c r="C5" s="96">
        <f t="shared" ref="C5:G5" si="1">C6+C11</f>
        <v>1611169</v>
      </c>
      <c r="D5" s="96">
        <f t="shared" si="1"/>
        <v>771421</v>
      </c>
      <c r="E5" s="96">
        <f>F5+G5</f>
        <v>2644059.8</v>
      </c>
      <c r="F5" s="96">
        <f>F6+F11</f>
        <v>2007400</v>
      </c>
      <c r="G5" s="96">
        <f t="shared" si="1"/>
        <v>636659.8</v>
      </c>
      <c r="H5" s="96">
        <f t="shared" ref="H5:H9" si="2">I5+J5</f>
        <v>261463.4</v>
      </c>
      <c r="I5" s="96">
        <f t="shared" ref="I5:I9" si="3">F5-C5</f>
        <v>396231</v>
      </c>
      <c r="J5" s="96">
        <f>J6+J11</f>
        <v>-134767.6</v>
      </c>
      <c r="K5" s="112">
        <f t="shared" ref="K5:K22" si="4">H5/B5*100</f>
        <v>10.9739149413034</v>
      </c>
      <c r="L5" s="112">
        <f t="shared" ref="L5:L22" si="5">(F5-C5)/C5*100</f>
        <v>24.592764632388</v>
      </c>
      <c r="M5" s="112">
        <f t="shared" ref="M5:M15" si="6">(J5/D5)*100</f>
        <v>-17.4700455393358</v>
      </c>
    </row>
    <row r="6" s="31" customFormat="1" ht="41" customHeight="1" spans="1:13">
      <c r="A6" s="95" t="s">
        <v>13</v>
      </c>
      <c r="B6" s="96">
        <f t="shared" ref="B6:G6" si="7">B7+B8</f>
        <v>1168365</v>
      </c>
      <c r="C6" s="96">
        <f t="shared" si="7"/>
        <v>911169</v>
      </c>
      <c r="D6" s="96">
        <v>257196</v>
      </c>
      <c r="E6" s="96">
        <f t="shared" ref="E5:E12" si="8">F6+G6</f>
        <v>1213559.8</v>
      </c>
      <c r="F6" s="96">
        <v>957400</v>
      </c>
      <c r="G6" s="96">
        <f t="shared" si="7"/>
        <v>256159.8</v>
      </c>
      <c r="H6" s="96">
        <f t="shared" si="2"/>
        <v>45188.4</v>
      </c>
      <c r="I6" s="96">
        <f t="shared" si="3"/>
        <v>46231</v>
      </c>
      <c r="J6" s="96">
        <f>J12+J37</f>
        <v>-1042.6</v>
      </c>
      <c r="K6" s="112">
        <f t="shared" si="4"/>
        <v>3.8676612188828</v>
      </c>
      <c r="L6" s="112">
        <f t="shared" si="5"/>
        <v>5.07381177366658</v>
      </c>
      <c r="M6" s="112">
        <f t="shared" si="6"/>
        <v>-0.405371778721287</v>
      </c>
    </row>
    <row r="7" s="31" customFormat="1" ht="41" customHeight="1" spans="1:13">
      <c r="A7" s="95" t="s">
        <v>14</v>
      </c>
      <c r="B7" s="96">
        <f>B12-B9</f>
        <v>439748.4</v>
      </c>
      <c r="C7" s="96">
        <f>C12-C9</f>
        <v>355240</v>
      </c>
      <c r="D7" s="96">
        <f>D12-D9</f>
        <v>84508.4</v>
      </c>
      <c r="E7" s="96">
        <f t="shared" si="8"/>
        <v>452814</v>
      </c>
      <c r="F7" s="96">
        <v>365000</v>
      </c>
      <c r="G7" s="96">
        <v>87814</v>
      </c>
      <c r="H7" s="96">
        <f t="shared" si="2"/>
        <v>13065.6</v>
      </c>
      <c r="I7" s="96">
        <f t="shared" si="3"/>
        <v>9760</v>
      </c>
      <c r="J7" s="96">
        <f t="shared" ref="J7:J11" si="9">G7-D7</f>
        <v>3305.60000000001</v>
      </c>
      <c r="K7" s="112">
        <f t="shared" si="4"/>
        <v>2.97115350504971</v>
      </c>
      <c r="L7" s="112">
        <f t="shared" si="5"/>
        <v>2.74743835153699</v>
      </c>
      <c r="M7" s="112">
        <f t="shared" si="6"/>
        <v>3.91156382087462</v>
      </c>
    </row>
    <row r="8" s="31" customFormat="1" ht="41" customHeight="1" spans="1:13">
      <c r="A8" s="97" t="s">
        <v>15</v>
      </c>
      <c r="B8" s="96">
        <f t="shared" ref="B8:G8" si="10">B9+B10</f>
        <v>728616.6</v>
      </c>
      <c r="C8" s="96">
        <f t="shared" si="10"/>
        <v>555929</v>
      </c>
      <c r="D8" s="96">
        <f t="shared" si="10"/>
        <v>172687.6</v>
      </c>
      <c r="E8" s="96">
        <f t="shared" si="8"/>
        <v>760745.8</v>
      </c>
      <c r="F8" s="96">
        <v>592400</v>
      </c>
      <c r="G8" s="96">
        <f t="shared" si="10"/>
        <v>168345.8</v>
      </c>
      <c r="H8" s="96">
        <f t="shared" si="2"/>
        <v>32129.2</v>
      </c>
      <c r="I8" s="96">
        <f t="shared" si="3"/>
        <v>36471</v>
      </c>
      <c r="J8" s="96">
        <f>J9+J10</f>
        <v>-4341.80000000001</v>
      </c>
      <c r="K8" s="112">
        <f t="shared" si="4"/>
        <v>4.40961679983684</v>
      </c>
      <c r="L8" s="112">
        <f t="shared" si="5"/>
        <v>6.56037011920587</v>
      </c>
      <c r="M8" s="112">
        <f t="shared" si="6"/>
        <v>-2.51425116800512</v>
      </c>
    </row>
    <row r="9" s="30" customFormat="1" ht="41" customHeight="1" spans="1:13">
      <c r="A9" s="98" t="s">
        <v>16</v>
      </c>
      <c r="B9" s="99">
        <f t="shared" si="0"/>
        <v>533534.6</v>
      </c>
      <c r="C9" s="99">
        <v>405929</v>
      </c>
      <c r="D9" s="99">
        <v>127605.6</v>
      </c>
      <c r="E9" s="99">
        <f t="shared" si="8"/>
        <v>498613.64</v>
      </c>
      <c r="F9" s="99">
        <v>372400</v>
      </c>
      <c r="G9" s="99">
        <f>G13*0.5+(G22+G25)*0.4+G26+G27+G28+G29+G30+G31+G32+G33+G34+G35</f>
        <v>126213.64</v>
      </c>
      <c r="H9" s="99">
        <f t="shared" si="2"/>
        <v>-34920.96</v>
      </c>
      <c r="I9" s="99">
        <f t="shared" si="3"/>
        <v>-33529</v>
      </c>
      <c r="J9" s="99">
        <f t="shared" si="9"/>
        <v>-1391.96000000001</v>
      </c>
      <c r="K9" s="113">
        <f t="shared" si="4"/>
        <v>-6.54521000137573</v>
      </c>
      <c r="L9" s="113">
        <f t="shared" si="5"/>
        <v>-8.25981883531357</v>
      </c>
      <c r="M9" s="113">
        <f t="shared" si="6"/>
        <v>-1.09082986953551</v>
      </c>
    </row>
    <row r="10" s="30" customFormat="1" ht="41" customHeight="1" spans="1:13">
      <c r="A10" s="98" t="s">
        <v>17</v>
      </c>
      <c r="B10" s="99">
        <f t="shared" si="0"/>
        <v>195082</v>
      </c>
      <c r="C10" s="99">
        <v>150000</v>
      </c>
      <c r="D10" s="99">
        <v>45082</v>
      </c>
      <c r="E10" s="99">
        <f t="shared" si="8"/>
        <v>262132.16</v>
      </c>
      <c r="F10" s="99">
        <v>220000</v>
      </c>
      <c r="G10" s="99">
        <f>G37</f>
        <v>42132.16</v>
      </c>
      <c r="H10" s="99">
        <f t="shared" ref="H10:J10" si="11">H38+H39+H40+H48+H49+H50+H51+H52</f>
        <v>77050.204183</v>
      </c>
      <c r="I10" s="99">
        <f t="shared" si="11"/>
        <v>80000.044183</v>
      </c>
      <c r="J10" s="99">
        <f t="shared" si="11"/>
        <v>-2949.84</v>
      </c>
      <c r="K10" s="113">
        <f t="shared" si="4"/>
        <v>39.4963165145939</v>
      </c>
      <c r="L10" s="113">
        <f t="shared" si="5"/>
        <v>46.6666666666667</v>
      </c>
      <c r="M10" s="113">
        <f t="shared" si="6"/>
        <v>-6.54327669579877</v>
      </c>
    </row>
    <row r="11" s="31" customFormat="1" ht="41" customHeight="1" spans="1:13">
      <c r="A11" s="95" t="s">
        <v>18</v>
      </c>
      <c r="B11" s="96">
        <f>B55+B59</f>
        <v>1214225</v>
      </c>
      <c r="C11" s="96">
        <f>C55+C59</f>
        <v>700000</v>
      </c>
      <c r="D11" s="96">
        <v>514225</v>
      </c>
      <c r="E11" s="96">
        <f t="shared" si="8"/>
        <v>1430500</v>
      </c>
      <c r="F11" s="96">
        <f>F54</f>
        <v>1050000</v>
      </c>
      <c r="G11" s="96">
        <v>380500</v>
      </c>
      <c r="H11" s="96">
        <f t="shared" ref="H11:H36" si="12">I11+J11</f>
        <v>216275</v>
      </c>
      <c r="I11" s="96">
        <f t="shared" ref="I11:I36" si="13">F11-C11</f>
        <v>350000</v>
      </c>
      <c r="J11" s="96">
        <f t="shared" si="9"/>
        <v>-133725</v>
      </c>
      <c r="K11" s="112">
        <f t="shared" si="4"/>
        <v>17.8117729415883</v>
      </c>
      <c r="L11" s="112">
        <f t="shared" si="5"/>
        <v>50</v>
      </c>
      <c r="M11" s="112">
        <f t="shared" si="6"/>
        <v>-26.0051533861636</v>
      </c>
    </row>
    <row r="12" s="31" customFormat="1" ht="41" customHeight="1" spans="1:13">
      <c r="A12" s="95" t="s">
        <v>19</v>
      </c>
      <c r="B12" s="96">
        <f t="shared" ref="B12:G12" si="14">B13+B18+B21+B22+B25+B26+B27+B28+B29+B30+B31+B32+B33+B34+B35+B36</f>
        <v>973283</v>
      </c>
      <c r="C12" s="96">
        <f t="shared" si="14"/>
        <v>761169</v>
      </c>
      <c r="D12" s="96">
        <f t="shared" si="14"/>
        <v>212114</v>
      </c>
      <c r="E12" s="96">
        <f t="shared" si="8"/>
        <v>941421.24</v>
      </c>
      <c r="F12" s="96">
        <f>F13+F18+F21+F22+F25+F26+F27+F28+F29+F30+F31+F32+F33+F34+F35+F36</f>
        <v>727400</v>
      </c>
      <c r="G12" s="96">
        <f t="shared" si="14"/>
        <v>214021.24</v>
      </c>
      <c r="H12" s="96">
        <f t="shared" si="12"/>
        <v>-31861.76</v>
      </c>
      <c r="I12" s="96">
        <f t="shared" si="13"/>
        <v>-33769</v>
      </c>
      <c r="J12" s="96">
        <f>J13+J18+J21+J22+J25+J26+J27+J28+J29+J30+J31+J32+J33+J34+J35+J36</f>
        <v>1907.24</v>
      </c>
      <c r="K12" s="112">
        <f t="shared" si="4"/>
        <v>-3.27363778058386</v>
      </c>
      <c r="L12" s="112">
        <f t="shared" si="5"/>
        <v>-4.43646548926717</v>
      </c>
      <c r="M12" s="112">
        <f t="shared" si="6"/>
        <v>0.899157999943427</v>
      </c>
    </row>
    <row r="13" s="30" customFormat="1" ht="41" customHeight="1" spans="1:13">
      <c r="A13" s="98" t="s">
        <v>20</v>
      </c>
      <c r="B13" s="99">
        <f t="shared" ref="B13:B53" si="15">C13+D13</f>
        <v>480200</v>
      </c>
      <c r="C13" s="99">
        <v>396320</v>
      </c>
      <c r="D13" s="99">
        <v>83880</v>
      </c>
      <c r="E13" s="99">
        <f t="shared" ref="E12:E36" si="16">F13+G13</f>
        <v>415875</v>
      </c>
      <c r="F13" s="99">
        <f>353415-8640-19020</f>
        <v>325755</v>
      </c>
      <c r="G13" s="99">
        <f>SUM(G14:G15)</f>
        <v>90120</v>
      </c>
      <c r="H13" s="99">
        <f t="shared" si="12"/>
        <v>-64325</v>
      </c>
      <c r="I13" s="99">
        <f t="shared" si="13"/>
        <v>-70565</v>
      </c>
      <c r="J13" s="99">
        <f t="shared" ref="J13:J36" si="17">G13-D13</f>
        <v>6240</v>
      </c>
      <c r="K13" s="113">
        <f t="shared" si="4"/>
        <v>-13.3954602249063</v>
      </c>
      <c r="L13" s="113">
        <f t="shared" si="5"/>
        <v>-17.8050565199839</v>
      </c>
      <c r="M13" s="113">
        <f t="shared" si="6"/>
        <v>7.43919885550787</v>
      </c>
    </row>
    <row r="14" s="30" customFormat="1" ht="41" customHeight="1" spans="1:13">
      <c r="A14" s="98" t="s">
        <v>21</v>
      </c>
      <c r="B14" s="99">
        <f t="shared" si="15"/>
        <v>231810</v>
      </c>
      <c r="C14" s="99">
        <v>210000</v>
      </c>
      <c r="D14" s="99">
        <v>21810</v>
      </c>
      <c r="E14" s="99">
        <f t="shared" si="16"/>
        <v>314739</v>
      </c>
      <c r="F14" s="99">
        <v>290000</v>
      </c>
      <c r="G14" s="99">
        <v>24739</v>
      </c>
      <c r="H14" s="99">
        <f t="shared" si="12"/>
        <v>82929</v>
      </c>
      <c r="I14" s="99">
        <f t="shared" si="13"/>
        <v>80000</v>
      </c>
      <c r="J14" s="99">
        <f t="shared" si="17"/>
        <v>2929</v>
      </c>
      <c r="K14" s="113">
        <f t="shared" si="4"/>
        <v>35.7745567490617</v>
      </c>
      <c r="L14" s="113">
        <f t="shared" si="5"/>
        <v>38.0952380952381</v>
      </c>
      <c r="M14" s="113">
        <f t="shared" si="6"/>
        <v>13.4296194406236</v>
      </c>
    </row>
    <row r="15" s="31" customFormat="1" ht="41" customHeight="1" spans="1:13">
      <c r="A15" s="98" t="s">
        <v>22</v>
      </c>
      <c r="B15" s="99">
        <f t="shared" si="15"/>
        <v>152070</v>
      </c>
      <c r="C15" s="99">
        <v>90000</v>
      </c>
      <c r="D15" s="99">
        <v>62070</v>
      </c>
      <c r="E15" s="99">
        <f t="shared" si="16"/>
        <v>101136</v>
      </c>
      <c r="F15" s="99">
        <f>F13-F14</f>
        <v>35755</v>
      </c>
      <c r="G15" s="99">
        <v>65381</v>
      </c>
      <c r="H15" s="99">
        <f t="shared" si="12"/>
        <v>-50934</v>
      </c>
      <c r="I15" s="99">
        <f t="shared" si="13"/>
        <v>-54245</v>
      </c>
      <c r="J15" s="99">
        <f t="shared" si="17"/>
        <v>3311</v>
      </c>
      <c r="K15" s="113">
        <f t="shared" si="4"/>
        <v>-33.4937857565595</v>
      </c>
      <c r="L15" s="113">
        <f t="shared" si="5"/>
        <v>-60.2722222222222</v>
      </c>
      <c r="M15" s="113">
        <f t="shared" si="6"/>
        <v>5.33429998388916</v>
      </c>
    </row>
    <row r="16" s="30" customFormat="1" ht="41" customHeight="1" spans="1:13">
      <c r="A16" s="100" t="s">
        <v>23</v>
      </c>
      <c r="B16" s="99">
        <f t="shared" si="15"/>
        <v>0</v>
      </c>
      <c r="C16" s="99">
        <v>0</v>
      </c>
      <c r="D16" s="99">
        <v>0</v>
      </c>
      <c r="E16" s="99">
        <f t="shared" si="16"/>
        <v>-2470</v>
      </c>
      <c r="F16" s="99">
        <v>-2470</v>
      </c>
      <c r="G16" s="99">
        <v>0</v>
      </c>
      <c r="H16" s="99">
        <f t="shared" si="12"/>
        <v>-2470</v>
      </c>
      <c r="I16" s="99">
        <f t="shared" si="13"/>
        <v>-2470</v>
      </c>
      <c r="J16" s="99">
        <f t="shared" si="17"/>
        <v>0</v>
      </c>
      <c r="K16" s="113"/>
      <c r="L16" s="113"/>
      <c r="M16" s="113">
        <v>0</v>
      </c>
    </row>
    <row r="17" s="30" customFormat="1" ht="41" customHeight="1" spans="1:13">
      <c r="A17" s="98" t="s">
        <v>24</v>
      </c>
      <c r="B17" s="99">
        <f t="shared" si="15"/>
        <v>50000</v>
      </c>
      <c r="C17" s="99">
        <v>50000</v>
      </c>
      <c r="D17" s="99">
        <v>0</v>
      </c>
      <c r="E17" s="99">
        <f t="shared" si="16"/>
        <v>50000</v>
      </c>
      <c r="F17" s="99">
        <v>50000</v>
      </c>
      <c r="G17" s="99">
        <v>0</v>
      </c>
      <c r="H17" s="99">
        <f t="shared" si="12"/>
        <v>0</v>
      </c>
      <c r="I17" s="99">
        <f t="shared" si="13"/>
        <v>0</v>
      </c>
      <c r="J17" s="99">
        <f t="shared" si="17"/>
        <v>0</v>
      </c>
      <c r="K17" s="113">
        <f t="shared" si="4"/>
        <v>0</v>
      </c>
      <c r="L17" s="113">
        <f t="shared" si="5"/>
        <v>0</v>
      </c>
      <c r="M17" s="113">
        <v>0</v>
      </c>
    </row>
    <row r="18" s="30" customFormat="1" ht="41" customHeight="1" spans="1:13">
      <c r="A18" s="98" t="s">
        <v>25</v>
      </c>
      <c r="B18" s="99">
        <f t="shared" si="15"/>
        <v>58920</v>
      </c>
      <c r="C18" s="99">
        <v>58000</v>
      </c>
      <c r="D18" s="99">
        <v>920</v>
      </c>
      <c r="E18" s="99">
        <f t="shared" si="16"/>
        <v>55516</v>
      </c>
      <c r="F18" s="99">
        <v>55000</v>
      </c>
      <c r="G18" s="99">
        <v>516</v>
      </c>
      <c r="H18" s="99">
        <f t="shared" si="12"/>
        <v>-3404</v>
      </c>
      <c r="I18" s="99">
        <f t="shared" si="13"/>
        <v>-3000</v>
      </c>
      <c r="J18" s="99">
        <f t="shared" si="17"/>
        <v>-404</v>
      </c>
      <c r="K18" s="113">
        <f t="shared" si="4"/>
        <v>-5.77732518669382</v>
      </c>
      <c r="L18" s="113">
        <f t="shared" si="5"/>
        <v>-5.17241379310345</v>
      </c>
      <c r="M18" s="113">
        <f>(J18/D18)*100</f>
        <v>-43.9130434782609</v>
      </c>
    </row>
    <row r="19" s="30" customFormat="1" ht="41" customHeight="1" spans="1:13">
      <c r="A19" s="100" t="s">
        <v>23</v>
      </c>
      <c r="B19" s="99">
        <f t="shared" si="15"/>
        <v>8000</v>
      </c>
      <c r="C19" s="99">
        <v>8000</v>
      </c>
      <c r="D19" s="99">
        <v>0</v>
      </c>
      <c r="E19" s="99">
        <f t="shared" si="16"/>
        <v>2900</v>
      </c>
      <c r="F19" s="99">
        <v>2900</v>
      </c>
      <c r="G19" s="99">
        <v>0</v>
      </c>
      <c r="H19" s="99">
        <f t="shared" si="12"/>
        <v>-5100</v>
      </c>
      <c r="I19" s="99">
        <f t="shared" si="13"/>
        <v>-5100</v>
      </c>
      <c r="J19" s="99">
        <f t="shared" si="17"/>
        <v>0</v>
      </c>
      <c r="K19" s="113">
        <f t="shared" si="4"/>
        <v>-63.75</v>
      </c>
      <c r="L19" s="113">
        <f t="shared" si="5"/>
        <v>-63.75</v>
      </c>
      <c r="M19" s="113">
        <v>0</v>
      </c>
    </row>
    <row r="20" s="30" customFormat="1" ht="41" customHeight="1" spans="1:13">
      <c r="A20" s="98" t="s">
        <v>24</v>
      </c>
      <c r="B20" s="99">
        <f t="shared" si="15"/>
        <v>50000</v>
      </c>
      <c r="C20" s="99">
        <v>50000</v>
      </c>
      <c r="D20" s="99">
        <v>0</v>
      </c>
      <c r="E20" s="99">
        <f t="shared" si="16"/>
        <v>51000</v>
      </c>
      <c r="F20" s="99">
        <v>51000</v>
      </c>
      <c r="G20" s="99">
        <v>0</v>
      </c>
      <c r="H20" s="99">
        <f t="shared" si="12"/>
        <v>1000</v>
      </c>
      <c r="I20" s="99">
        <f t="shared" si="13"/>
        <v>1000</v>
      </c>
      <c r="J20" s="99">
        <f t="shared" si="17"/>
        <v>0</v>
      </c>
      <c r="K20" s="113">
        <f t="shared" si="4"/>
        <v>2</v>
      </c>
      <c r="L20" s="113">
        <f t="shared" si="5"/>
        <v>2</v>
      </c>
      <c r="M20" s="113">
        <v>0</v>
      </c>
    </row>
    <row r="21" s="30" customFormat="1" ht="41" customHeight="1" spans="1:13">
      <c r="A21" s="98" t="s">
        <v>26</v>
      </c>
      <c r="B21" s="99">
        <f t="shared" si="15"/>
        <v>0</v>
      </c>
      <c r="C21" s="99">
        <v>0</v>
      </c>
      <c r="D21" s="99">
        <v>0</v>
      </c>
      <c r="E21" s="99">
        <f t="shared" si="16"/>
        <v>-187</v>
      </c>
      <c r="F21" s="99">
        <v>-187</v>
      </c>
      <c r="G21" s="99">
        <v>0</v>
      </c>
      <c r="H21" s="99">
        <f t="shared" si="12"/>
        <v>-187</v>
      </c>
      <c r="I21" s="99">
        <f t="shared" si="13"/>
        <v>-187</v>
      </c>
      <c r="J21" s="99">
        <f t="shared" si="17"/>
        <v>0</v>
      </c>
      <c r="K21" s="113"/>
      <c r="L21" s="113"/>
      <c r="M21" s="113">
        <v>0</v>
      </c>
    </row>
    <row r="22" s="30" customFormat="1" ht="41" customHeight="1" spans="1:13">
      <c r="A22" s="98" t="s">
        <v>27</v>
      </c>
      <c r="B22" s="99">
        <f t="shared" si="15"/>
        <v>191689</v>
      </c>
      <c r="C22" s="99">
        <v>130000</v>
      </c>
      <c r="D22" s="99">
        <v>61689</v>
      </c>
      <c r="E22" s="99">
        <f t="shared" si="16"/>
        <v>201160</v>
      </c>
      <c r="F22" s="99">
        <f>147000+9020</f>
        <v>156020</v>
      </c>
      <c r="G22" s="99">
        <v>45140</v>
      </c>
      <c r="H22" s="99">
        <f t="shared" si="12"/>
        <v>9471</v>
      </c>
      <c r="I22" s="99">
        <f t="shared" si="13"/>
        <v>26020</v>
      </c>
      <c r="J22" s="99">
        <f t="shared" si="17"/>
        <v>-16549</v>
      </c>
      <c r="K22" s="113">
        <f t="shared" si="4"/>
        <v>4.94081559192233</v>
      </c>
      <c r="L22" s="113">
        <f t="shared" si="5"/>
        <v>20.0153846153846</v>
      </c>
      <c r="M22" s="113">
        <f t="shared" ref="M22:M34" si="18">(J22/D22)*100</f>
        <v>-26.8265006727293</v>
      </c>
    </row>
    <row r="23" s="30" customFormat="1" ht="41" hidden="1" customHeight="1" spans="1:13">
      <c r="A23" s="98" t="s">
        <v>23</v>
      </c>
      <c r="B23" s="99">
        <f t="shared" si="15"/>
        <v>50</v>
      </c>
      <c r="C23" s="99">
        <v>50</v>
      </c>
      <c r="D23" s="99">
        <v>0</v>
      </c>
      <c r="E23" s="99">
        <f t="shared" si="16"/>
        <v>7</v>
      </c>
      <c r="F23" s="99">
        <v>7</v>
      </c>
      <c r="G23" s="99">
        <v>0</v>
      </c>
      <c r="H23" s="99">
        <f t="shared" si="12"/>
        <v>-43</v>
      </c>
      <c r="I23" s="99">
        <f t="shared" si="13"/>
        <v>-43</v>
      </c>
      <c r="J23" s="99">
        <f t="shared" si="17"/>
        <v>0</v>
      </c>
      <c r="K23" s="113">
        <v>0</v>
      </c>
      <c r="L23" s="113">
        <v>0</v>
      </c>
      <c r="M23" s="113">
        <v>0</v>
      </c>
    </row>
    <row r="24" s="30" customFormat="1" ht="41" customHeight="1" spans="1:13">
      <c r="A24" s="98" t="s">
        <v>24</v>
      </c>
      <c r="B24" s="99">
        <f t="shared" si="15"/>
        <v>50000</v>
      </c>
      <c r="C24" s="99">
        <v>50000</v>
      </c>
      <c r="D24" s="99">
        <v>0</v>
      </c>
      <c r="E24" s="99">
        <f t="shared" si="16"/>
        <v>54000</v>
      </c>
      <c r="F24" s="99">
        <v>54000</v>
      </c>
      <c r="G24" s="99">
        <v>0</v>
      </c>
      <c r="H24" s="99">
        <f t="shared" si="12"/>
        <v>4000</v>
      </c>
      <c r="I24" s="99">
        <f t="shared" si="13"/>
        <v>4000</v>
      </c>
      <c r="J24" s="99">
        <f t="shared" si="17"/>
        <v>0</v>
      </c>
      <c r="K24" s="113">
        <f t="shared" ref="K24:K46" si="19">H24/B24*100</f>
        <v>8</v>
      </c>
      <c r="L24" s="113">
        <f t="shared" ref="L24:L46" si="20">(F24-C24)/C24*100</f>
        <v>8</v>
      </c>
      <c r="M24" s="113">
        <v>0</v>
      </c>
    </row>
    <row r="25" s="30" customFormat="1" ht="41" customHeight="1" spans="1:13">
      <c r="A25" s="98" t="s">
        <v>28</v>
      </c>
      <c r="B25" s="99">
        <f t="shared" si="15"/>
        <v>57725</v>
      </c>
      <c r="C25" s="99">
        <v>50000</v>
      </c>
      <c r="D25" s="99">
        <v>7725</v>
      </c>
      <c r="E25" s="99">
        <f t="shared" si="16"/>
        <v>77596</v>
      </c>
      <c r="F25" s="99">
        <f>37000+15340</f>
        <v>52340</v>
      </c>
      <c r="G25" s="99">
        <v>25256</v>
      </c>
      <c r="H25" s="99">
        <f t="shared" si="12"/>
        <v>19871</v>
      </c>
      <c r="I25" s="99">
        <f t="shared" si="13"/>
        <v>2340</v>
      </c>
      <c r="J25" s="99">
        <f t="shared" si="17"/>
        <v>17531</v>
      </c>
      <c r="K25" s="113">
        <f t="shared" si="19"/>
        <v>34.4235599826765</v>
      </c>
      <c r="L25" s="113">
        <f t="shared" si="20"/>
        <v>4.68</v>
      </c>
      <c r="M25" s="113">
        <f t="shared" si="18"/>
        <v>226.938511326861</v>
      </c>
    </row>
    <row r="26" s="30" customFormat="1" ht="41" customHeight="1" spans="1:13">
      <c r="A26" s="98" t="s">
        <v>29</v>
      </c>
      <c r="B26" s="99">
        <f t="shared" si="15"/>
        <v>712</v>
      </c>
      <c r="C26" s="99">
        <v>700</v>
      </c>
      <c r="D26" s="99">
        <v>12</v>
      </c>
      <c r="E26" s="99">
        <f t="shared" si="16"/>
        <v>864</v>
      </c>
      <c r="F26" s="99">
        <v>850</v>
      </c>
      <c r="G26" s="99">
        <v>14</v>
      </c>
      <c r="H26" s="99">
        <f t="shared" si="12"/>
        <v>152</v>
      </c>
      <c r="I26" s="99">
        <f t="shared" si="13"/>
        <v>150</v>
      </c>
      <c r="J26" s="99">
        <f t="shared" si="17"/>
        <v>2</v>
      </c>
      <c r="K26" s="113">
        <f t="shared" si="19"/>
        <v>21.3483146067416</v>
      </c>
      <c r="L26" s="113">
        <f t="shared" si="20"/>
        <v>21.4285714285714</v>
      </c>
      <c r="M26" s="113">
        <f t="shared" si="18"/>
        <v>16.6666666666667</v>
      </c>
    </row>
    <row r="27" s="30" customFormat="1" ht="41" customHeight="1" spans="1:13">
      <c r="A27" s="98" t="s">
        <v>30</v>
      </c>
      <c r="B27" s="99">
        <f t="shared" si="15"/>
        <v>24387</v>
      </c>
      <c r="C27" s="99">
        <v>20000</v>
      </c>
      <c r="D27" s="99">
        <v>4387</v>
      </c>
      <c r="E27" s="99">
        <f t="shared" si="16"/>
        <v>22921</v>
      </c>
      <c r="F27" s="99">
        <v>18000</v>
      </c>
      <c r="G27" s="99">
        <v>4921</v>
      </c>
      <c r="H27" s="99">
        <f t="shared" si="12"/>
        <v>-1466</v>
      </c>
      <c r="I27" s="99">
        <f t="shared" si="13"/>
        <v>-2000</v>
      </c>
      <c r="J27" s="99">
        <f t="shared" si="17"/>
        <v>534</v>
      </c>
      <c r="K27" s="113">
        <f t="shared" si="19"/>
        <v>-6.01139951613565</v>
      </c>
      <c r="L27" s="113">
        <f t="shared" si="20"/>
        <v>-10</v>
      </c>
      <c r="M27" s="113">
        <f t="shared" si="18"/>
        <v>12.1723273307499</v>
      </c>
    </row>
    <row r="28" s="30" customFormat="1" ht="41" customHeight="1" spans="1:13">
      <c r="A28" s="98" t="s">
        <v>31</v>
      </c>
      <c r="B28" s="99">
        <f t="shared" si="15"/>
        <v>21862</v>
      </c>
      <c r="C28" s="99">
        <v>16000</v>
      </c>
      <c r="D28" s="99">
        <v>5862</v>
      </c>
      <c r="E28" s="99">
        <f t="shared" si="16"/>
        <v>20604</v>
      </c>
      <c r="F28" s="99">
        <v>12000</v>
      </c>
      <c r="G28" s="99">
        <v>8604</v>
      </c>
      <c r="H28" s="99">
        <f t="shared" si="12"/>
        <v>-1258</v>
      </c>
      <c r="I28" s="99">
        <f t="shared" si="13"/>
        <v>-4000</v>
      </c>
      <c r="J28" s="99">
        <f t="shared" si="17"/>
        <v>2742</v>
      </c>
      <c r="K28" s="113">
        <f t="shared" si="19"/>
        <v>-5.7542768273717</v>
      </c>
      <c r="L28" s="113">
        <f t="shared" si="20"/>
        <v>-25</v>
      </c>
      <c r="M28" s="113">
        <f t="shared" si="18"/>
        <v>46.7758444216991</v>
      </c>
    </row>
    <row r="29" s="30" customFormat="1" ht="41" customHeight="1" spans="1:13">
      <c r="A29" s="98" t="s">
        <v>32</v>
      </c>
      <c r="B29" s="99">
        <f t="shared" si="15"/>
        <v>7340</v>
      </c>
      <c r="C29" s="99">
        <v>5000</v>
      </c>
      <c r="D29" s="99">
        <v>2340</v>
      </c>
      <c r="E29" s="99">
        <f t="shared" si="16"/>
        <v>8478</v>
      </c>
      <c r="F29" s="99">
        <v>6000</v>
      </c>
      <c r="G29" s="99">
        <v>2478</v>
      </c>
      <c r="H29" s="99">
        <f t="shared" si="12"/>
        <v>1138</v>
      </c>
      <c r="I29" s="99">
        <f t="shared" si="13"/>
        <v>1000</v>
      </c>
      <c r="J29" s="99">
        <f t="shared" si="17"/>
        <v>138</v>
      </c>
      <c r="K29" s="113">
        <f t="shared" si="19"/>
        <v>15.5040871934605</v>
      </c>
      <c r="L29" s="113">
        <f t="shared" si="20"/>
        <v>20</v>
      </c>
      <c r="M29" s="113">
        <f t="shared" si="18"/>
        <v>5.8974358974359</v>
      </c>
    </row>
    <row r="30" s="30" customFormat="1" ht="41" customHeight="1" spans="1:13">
      <c r="A30" s="98" t="s">
        <v>33</v>
      </c>
      <c r="B30" s="99">
        <f t="shared" si="15"/>
        <v>6489</v>
      </c>
      <c r="C30" s="99">
        <v>5000</v>
      </c>
      <c r="D30" s="99">
        <v>1489</v>
      </c>
      <c r="E30" s="99">
        <f t="shared" si="16"/>
        <v>4598</v>
      </c>
      <c r="F30" s="99">
        <v>3300</v>
      </c>
      <c r="G30" s="99">
        <v>1298</v>
      </c>
      <c r="H30" s="99">
        <f t="shared" si="12"/>
        <v>-1891</v>
      </c>
      <c r="I30" s="99">
        <f t="shared" si="13"/>
        <v>-1700</v>
      </c>
      <c r="J30" s="99">
        <f t="shared" si="17"/>
        <v>-191</v>
      </c>
      <c r="K30" s="113">
        <f t="shared" si="19"/>
        <v>-29.1416242872554</v>
      </c>
      <c r="L30" s="113">
        <f t="shared" si="20"/>
        <v>-34</v>
      </c>
      <c r="M30" s="113">
        <f t="shared" si="18"/>
        <v>-12.8274009402283</v>
      </c>
    </row>
    <row r="31" s="30" customFormat="1" ht="41" customHeight="1" spans="1:13">
      <c r="A31" s="98" t="s">
        <v>34</v>
      </c>
      <c r="B31" s="99">
        <f t="shared" si="15"/>
        <v>50718</v>
      </c>
      <c r="C31" s="99">
        <v>23992</v>
      </c>
      <c r="D31" s="99">
        <v>26726</v>
      </c>
      <c r="E31" s="99">
        <f t="shared" si="16"/>
        <v>55161</v>
      </c>
      <c r="F31" s="99">
        <v>40000</v>
      </c>
      <c r="G31" s="99">
        <v>15161</v>
      </c>
      <c r="H31" s="99">
        <f t="shared" si="12"/>
        <v>4443</v>
      </c>
      <c r="I31" s="99">
        <f t="shared" si="13"/>
        <v>16008</v>
      </c>
      <c r="J31" s="99">
        <f t="shared" si="17"/>
        <v>-11565</v>
      </c>
      <c r="K31" s="113">
        <f t="shared" si="19"/>
        <v>8.76020347805513</v>
      </c>
      <c r="L31" s="113">
        <f t="shared" si="20"/>
        <v>66.7222407469156</v>
      </c>
      <c r="M31" s="113">
        <f t="shared" si="18"/>
        <v>-43.2724687570156</v>
      </c>
    </row>
    <row r="32" s="31" customFormat="1" ht="41" customHeight="1" spans="1:13">
      <c r="A32" s="98" t="s">
        <v>35</v>
      </c>
      <c r="B32" s="99">
        <f t="shared" si="15"/>
        <v>2603</v>
      </c>
      <c r="C32" s="99">
        <v>2600</v>
      </c>
      <c r="D32" s="99">
        <v>3</v>
      </c>
      <c r="E32" s="99">
        <f t="shared" si="16"/>
        <v>2553</v>
      </c>
      <c r="F32" s="99">
        <v>2550</v>
      </c>
      <c r="G32" s="99">
        <v>3</v>
      </c>
      <c r="H32" s="99">
        <f t="shared" si="12"/>
        <v>-50</v>
      </c>
      <c r="I32" s="99">
        <f t="shared" si="13"/>
        <v>-50</v>
      </c>
      <c r="J32" s="99">
        <f t="shared" si="17"/>
        <v>0</v>
      </c>
      <c r="K32" s="113">
        <f t="shared" si="19"/>
        <v>-1.9208605455244</v>
      </c>
      <c r="L32" s="113">
        <f t="shared" si="20"/>
        <v>-1.92307692307692</v>
      </c>
      <c r="M32" s="113">
        <f t="shared" si="18"/>
        <v>0</v>
      </c>
    </row>
    <row r="33" s="30" customFormat="1" ht="41" customHeight="1" spans="1:13">
      <c r="A33" s="98" t="s">
        <v>36</v>
      </c>
      <c r="B33" s="99">
        <f t="shared" si="15"/>
        <v>2240</v>
      </c>
      <c r="C33" s="99">
        <v>1000</v>
      </c>
      <c r="D33" s="99">
        <v>1240</v>
      </c>
      <c r="E33" s="99">
        <f t="shared" si="16"/>
        <v>4009</v>
      </c>
      <c r="F33" s="99">
        <v>3100</v>
      </c>
      <c r="G33" s="99">
        <v>909</v>
      </c>
      <c r="H33" s="99">
        <f t="shared" si="12"/>
        <v>1769</v>
      </c>
      <c r="I33" s="99">
        <f t="shared" si="13"/>
        <v>2100</v>
      </c>
      <c r="J33" s="99">
        <f t="shared" si="17"/>
        <v>-331</v>
      </c>
      <c r="K33" s="113">
        <f t="shared" si="19"/>
        <v>78.9732142857143</v>
      </c>
      <c r="L33" s="113">
        <f t="shared" si="20"/>
        <v>210</v>
      </c>
      <c r="M33" s="113">
        <f t="shared" si="18"/>
        <v>-26.6935483870968</v>
      </c>
    </row>
    <row r="34" s="30" customFormat="1" ht="41" customHeight="1" spans="1:13">
      <c r="A34" s="98" t="s">
        <v>37</v>
      </c>
      <c r="B34" s="99">
        <f t="shared" si="15"/>
        <v>35839</v>
      </c>
      <c r="C34" s="99">
        <v>20000</v>
      </c>
      <c r="D34" s="99">
        <v>15839</v>
      </c>
      <c r="E34" s="99">
        <f t="shared" si="16"/>
        <v>42602</v>
      </c>
      <c r="F34" s="99">
        <v>23000</v>
      </c>
      <c r="G34" s="99">
        <f>19608-6</f>
        <v>19602</v>
      </c>
      <c r="H34" s="99">
        <f t="shared" si="12"/>
        <v>6763</v>
      </c>
      <c r="I34" s="99">
        <f t="shared" si="13"/>
        <v>3000</v>
      </c>
      <c r="J34" s="99">
        <f t="shared" si="17"/>
        <v>3763</v>
      </c>
      <c r="K34" s="113">
        <f t="shared" si="19"/>
        <v>18.8705041993359</v>
      </c>
      <c r="L34" s="113">
        <f t="shared" si="20"/>
        <v>15</v>
      </c>
      <c r="M34" s="113">
        <f t="shared" si="18"/>
        <v>23.7578129932445</v>
      </c>
    </row>
    <row r="35" s="30" customFormat="1" ht="41" customHeight="1" spans="1:13">
      <c r="A35" s="98" t="s">
        <v>38</v>
      </c>
      <c r="B35" s="99">
        <f t="shared" si="15"/>
        <v>102</v>
      </c>
      <c r="C35" s="99">
        <v>100</v>
      </c>
      <c r="D35" s="99">
        <v>2</v>
      </c>
      <c r="E35" s="99">
        <f t="shared" si="16"/>
        <v>77.24</v>
      </c>
      <c r="F35" s="99">
        <v>72</v>
      </c>
      <c r="G35" s="99">
        <v>5.24</v>
      </c>
      <c r="H35" s="99">
        <f t="shared" si="12"/>
        <v>-24.76</v>
      </c>
      <c r="I35" s="99">
        <f t="shared" si="13"/>
        <v>-28</v>
      </c>
      <c r="J35" s="99">
        <f t="shared" si="17"/>
        <v>3.24</v>
      </c>
      <c r="K35" s="113">
        <f t="shared" si="19"/>
        <v>-24.2745098039216</v>
      </c>
      <c r="L35" s="113">
        <f t="shared" si="20"/>
        <v>-28</v>
      </c>
      <c r="M35" s="113">
        <v>0</v>
      </c>
    </row>
    <row r="36" s="30" customFormat="1" ht="41" customHeight="1" spans="1:13">
      <c r="A36" s="98" t="s">
        <v>39</v>
      </c>
      <c r="B36" s="99">
        <f t="shared" si="15"/>
        <v>32457</v>
      </c>
      <c r="C36" s="99">
        <v>32457</v>
      </c>
      <c r="D36" s="99">
        <v>0</v>
      </c>
      <c r="E36" s="99">
        <f t="shared" si="16"/>
        <v>29594</v>
      </c>
      <c r="F36" s="99">
        <v>29600</v>
      </c>
      <c r="G36" s="99">
        <v>-6</v>
      </c>
      <c r="H36" s="99">
        <f t="shared" si="12"/>
        <v>-2863</v>
      </c>
      <c r="I36" s="99">
        <f t="shared" si="13"/>
        <v>-2857</v>
      </c>
      <c r="J36" s="99">
        <f t="shared" si="17"/>
        <v>-6</v>
      </c>
      <c r="K36" s="113">
        <f t="shared" si="19"/>
        <v>-8.82090150044675</v>
      </c>
      <c r="L36" s="113">
        <f t="shared" si="20"/>
        <v>-8.80241550358936</v>
      </c>
      <c r="M36" s="113">
        <v>0</v>
      </c>
    </row>
    <row r="37" s="31" customFormat="1" ht="41" customHeight="1" spans="1:13">
      <c r="A37" s="95" t="s">
        <v>40</v>
      </c>
      <c r="B37" s="96">
        <f t="shared" si="15"/>
        <v>195082</v>
      </c>
      <c r="C37" s="101">
        <v>150000</v>
      </c>
      <c r="D37" s="96">
        <f>D38+D39+D40+D48+D49+D50+D51+D52</f>
        <v>45082</v>
      </c>
      <c r="E37" s="96">
        <f t="shared" ref="E37:J37" si="21">E38++E39+E40+E48+E49+E50+E51+E52</f>
        <v>272132.204183</v>
      </c>
      <c r="F37" s="96">
        <f>F38+F39+F40+F48+F49+F50+F51+F52</f>
        <v>230000.044183</v>
      </c>
      <c r="G37" s="96">
        <f>G38+G39+G40+G48+G49+G50+G51+G52</f>
        <v>42132.16</v>
      </c>
      <c r="H37" s="96">
        <f t="shared" si="21"/>
        <v>77050.204183</v>
      </c>
      <c r="I37" s="96">
        <f t="shared" si="21"/>
        <v>80000.044183</v>
      </c>
      <c r="J37" s="96">
        <f t="shared" si="21"/>
        <v>-2949.84</v>
      </c>
      <c r="K37" s="112">
        <f t="shared" si="19"/>
        <v>39.4963165145939</v>
      </c>
      <c r="L37" s="112">
        <f t="shared" si="20"/>
        <v>53.3333627886667</v>
      </c>
      <c r="M37" s="112">
        <f t="shared" ref="M37:M44" si="22">(J37/D37)*100</f>
        <v>-6.54327669579877</v>
      </c>
    </row>
    <row r="38" s="30" customFormat="1" ht="41" customHeight="1" spans="1:13">
      <c r="A38" s="98" t="s">
        <v>41</v>
      </c>
      <c r="B38" s="99">
        <f t="shared" si="15"/>
        <v>3000</v>
      </c>
      <c r="C38" s="99">
        <v>3000</v>
      </c>
      <c r="D38" s="99">
        <v>0</v>
      </c>
      <c r="E38" s="99">
        <f t="shared" ref="E38:E63" si="23">F38+G38</f>
        <v>10855.72</v>
      </c>
      <c r="F38" s="99">
        <v>10554</v>
      </c>
      <c r="G38" s="99">
        <v>301.72</v>
      </c>
      <c r="H38" s="99">
        <f t="shared" ref="H38:H63" si="24">I38+J38</f>
        <v>7855.72</v>
      </c>
      <c r="I38" s="99">
        <f t="shared" ref="I38:I63" si="25">F38-C38</f>
        <v>7554</v>
      </c>
      <c r="J38" s="99">
        <f t="shared" ref="J38:J63" si="26">G38-D38</f>
        <v>301.72</v>
      </c>
      <c r="K38" s="113">
        <f t="shared" si="19"/>
        <v>261.857333333333</v>
      </c>
      <c r="L38" s="113">
        <f t="shared" si="20"/>
        <v>251.8</v>
      </c>
      <c r="M38" s="113" t="e">
        <f t="shared" si="22"/>
        <v>#DIV/0!</v>
      </c>
    </row>
    <row r="39" s="30" customFormat="1" ht="41" customHeight="1" spans="1:13">
      <c r="A39" s="98" t="s">
        <v>42</v>
      </c>
      <c r="B39" s="99">
        <f t="shared" si="15"/>
        <v>5316</v>
      </c>
      <c r="C39" s="99">
        <v>5000</v>
      </c>
      <c r="D39" s="99">
        <v>316</v>
      </c>
      <c r="E39" s="99">
        <f t="shared" si="23"/>
        <v>8693.44</v>
      </c>
      <c r="F39" s="99">
        <v>8400</v>
      </c>
      <c r="G39" s="99">
        <v>293.44</v>
      </c>
      <c r="H39" s="99">
        <f t="shared" si="24"/>
        <v>3377.44</v>
      </c>
      <c r="I39" s="99">
        <f t="shared" si="25"/>
        <v>3400</v>
      </c>
      <c r="J39" s="99">
        <f t="shared" si="26"/>
        <v>-22.56</v>
      </c>
      <c r="K39" s="113">
        <f t="shared" si="19"/>
        <v>63.5334838224229</v>
      </c>
      <c r="L39" s="113">
        <f t="shared" si="20"/>
        <v>68</v>
      </c>
      <c r="M39" s="113">
        <f t="shared" si="22"/>
        <v>-7.13924050632911</v>
      </c>
    </row>
    <row r="40" s="30" customFormat="1" ht="41" customHeight="1" spans="1:13">
      <c r="A40" s="98" t="s">
        <v>43</v>
      </c>
      <c r="B40" s="99">
        <f t="shared" si="15"/>
        <v>97766</v>
      </c>
      <c r="C40" s="99">
        <v>59800</v>
      </c>
      <c r="D40" s="99">
        <f>SUM(D41:D47)</f>
        <v>37966</v>
      </c>
      <c r="E40" s="99">
        <f t="shared" ref="E40:J40" si="27">E41+E42+E43+E44+E45+E46+E47</f>
        <v>98799</v>
      </c>
      <c r="F40" s="99">
        <f>SUM(F41:F47)</f>
        <v>59902</v>
      </c>
      <c r="G40" s="99">
        <f>SUM(G41:G47)</f>
        <v>38897</v>
      </c>
      <c r="H40" s="99">
        <f t="shared" si="27"/>
        <v>1033</v>
      </c>
      <c r="I40" s="99">
        <f t="shared" si="27"/>
        <v>102</v>
      </c>
      <c r="J40" s="99">
        <f t="shared" si="27"/>
        <v>931</v>
      </c>
      <c r="K40" s="113">
        <f t="shared" si="19"/>
        <v>1.05660454554753</v>
      </c>
      <c r="L40" s="113">
        <f t="shared" si="20"/>
        <v>0.17056856187291</v>
      </c>
      <c r="M40" s="113">
        <f t="shared" si="22"/>
        <v>2.45219406837697</v>
      </c>
    </row>
    <row r="41" s="30" customFormat="1" ht="41" customHeight="1" spans="1:13">
      <c r="A41" s="98" t="s">
        <v>44</v>
      </c>
      <c r="B41" s="99">
        <f t="shared" si="15"/>
        <v>12500</v>
      </c>
      <c r="C41" s="99">
        <v>10000</v>
      </c>
      <c r="D41" s="99">
        <v>2500</v>
      </c>
      <c r="E41" s="99">
        <f t="shared" si="23"/>
        <v>13972</v>
      </c>
      <c r="F41" s="99">
        <v>11000</v>
      </c>
      <c r="G41" s="99">
        <v>2972</v>
      </c>
      <c r="H41" s="99">
        <f t="shared" si="24"/>
        <v>1472</v>
      </c>
      <c r="I41" s="99">
        <f t="shared" si="25"/>
        <v>1000</v>
      </c>
      <c r="J41" s="99">
        <f t="shared" si="26"/>
        <v>472</v>
      </c>
      <c r="K41" s="113">
        <f t="shared" si="19"/>
        <v>11.776</v>
      </c>
      <c r="L41" s="113">
        <f t="shared" si="20"/>
        <v>10</v>
      </c>
      <c r="M41" s="113">
        <f t="shared" si="22"/>
        <v>18.88</v>
      </c>
    </row>
    <row r="42" s="30" customFormat="1" ht="41" customHeight="1" spans="1:13">
      <c r="A42" s="98" t="s">
        <v>45</v>
      </c>
      <c r="B42" s="99">
        <f t="shared" si="15"/>
        <v>2430</v>
      </c>
      <c r="C42" s="99">
        <v>2000</v>
      </c>
      <c r="D42" s="99">
        <v>430</v>
      </c>
      <c r="E42" s="99">
        <f t="shared" si="23"/>
        <v>2346</v>
      </c>
      <c r="F42" s="99">
        <v>1800</v>
      </c>
      <c r="G42" s="99">
        <v>546</v>
      </c>
      <c r="H42" s="99">
        <f t="shared" si="24"/>
        <v>-84</v>
      </c>
      <c r="I42" s="99">
        <f t="shared" si="25"/>
        <v>-200</v>
      </c>
      <c r="J42" s="99">
        <f t="shared" si="26"/>
        <v>116</v>
      </c>
      <c r="K42" s="113">
        <f t="shared" si="19"/>
        <v>-3.45679012345679</v>
      </c>
      <c r="L42" s="113">
        <f t="shared" si="20"/>
        <v>-10</v>
      </c>
      <c r="M42" s="113">
        <f t="shared" si="22"/>
        <v>26.9767441860465</v>
      </c>
    </row>
    <row r="43" s="30" customFormat="1" ht="41" customHeight="1" spans="1:13">
      <c r="A43" s="98" t="s">
        <v>46</v>
      </c>
      <c r="B43" s="99">
        <f t="shared" si="15"/>
        <v>36320</v>
      </c>
      <c r="C43" s="99">
        <v>20000</v>
      </c>
      <c r="D43" s="99">
        <v>16320</v>
      </c>
      <c r="E43" s="99">
        <f t="shared" si="23"/>
        <v>37071</v>
      </c>
      <c r="F43" s="99">
        <v>20901</v>
      </c>
      <c r="G43" s="99">
        <v>16170</v>
      </c>
      <c r="H43" s="99">
        <f t="shared" si="24"/>
        <v>751</v>
      </c>
      <c r="I43" s="99">
        <f t="shared" si="25"/>
        <v>901</v>
      </c>
      <c r="J43" s="99">
        <f t="shared" si="26"/>
        <v>-150</v>
      </c>
      <c r="K43" s="113">
        <f t="shared" si="19"/>
        <v>2.06773127753304</v>
      </c>
      <c r="L43" s="113">
        <f t="shared" si="20"/>
        <v>4.505</v>
      </c>
      <c r="M43" s="113">
        <f t="shared" si="22"/>
        <v>-0.919117647058824</v>
      </c>
    </row>
    <row r="44" s="31" customFormat="1" ht="41" customHeight="1" spans="1:13">
      <c r="A44" s="98" t="s">
        <v>47</v>
      </c>
      <c r="B44" s="99">
        <f t="shared" si="15"/>
        <v>36320</v>
      </c>
      <c r="C44" s="99">
        <v>20000</v>
      </c>
      <c r="D44" s="99">
        <v>16320</v>
      </c>
      <c r="E44" s="99">
        <f t="shared" si="23"/>
        <v>37071</v>
      </c>
      <c r="F44" s="99">
        <v>20901</v>
      </c>
      <c r="G44" s="99">
        <v>16170</v>
      </c>
      <c r="H44" s="99">
        <f t="shared" si="24"/>
        <v>751</v>
      </c>
      <c r="I44" s="99">
        <f t="shared" si="25"/>
        <v>901</v>
      </c>
      <c r="J44" s="99">
        <f t="shared" si="26"/>
        <v>-150</v>
      </c>
      <c r="K44" s="113">
        <f t="shared" si="19"/>
        <v>2.06773127753304</v>
      </c>
      <c r="L44" s="113">
        <f t="shared" si="20"/>
        <v>4.505</v>
      </c>
      <c r="M44" s="113">
        <f t="shared" si="22"/>
        <v>-0.919117647058824</v>
      </c>
    </row>
    <row r="45" s="30" customFormat="1" ht="41" customHeight="1" spans="1:13">
      <c r="A45" s="98" t="s">
        <v>48</v>
      </c>
      <c r="B45" s="99">
        <f t="shared" si="15"/>
        <v>3500</v>
      </c>
      <c r="C45" s="99">
        <v>3500</v>
      </c>
      <c r="D45" s="99">
        <v>0</v>
      </c>
      <c r="E45" s="99">
        <f t="shared" si="23"/>
        <v>600</v>
      </c>
      <c r="F45" s="99">
        <v>600</v>
      </c>
      <c r="G45" s="99">
        <v>0</v>
      </c>
      <c r="H45" s="99">
        <f t="shared" si="24"/>
        <v>-2900</v>
      </c>
      <c r="I45" s="99">
        <f t="shared" si="25"/>
        <v>-2900</v>
      </c>
      <c r="J45" s="99">
        <f t="shared" si="26"/>
        <v>0</v>
      </c>
      <c r="K45" s="113">
        <f t="shared" si="19"/>
        <v>-82.8571428571429</v>
      </c>
      <c r="L45" s="113">
        <f t="shared" si="20"/>
        <v>-82.8571428571429</v>
      </c>
      <c r="M45" s="113">
        <v>0</v>
      </c>
    </row>
    <row r="46" s="30" customFormat="1" ht="41" customHeight="1" spans="1:13">
      <c r="A46" s="98" t="s">
        <v>49</v>
      </c>
      <c r="B46" s="99">
        <f t="shared" si="15"/>
        <v>6696</v>
      </c>
      <c r="C46" s="99">
        <v>4300</v>
      </c>
      <c r="D46" s="102">
        <v>2396</v>
      </c>
      <c r="E46" s="99">
        <f t="shared" si="23"/>
        <v>7739</v>
      </c>
      <c r="F46" s="99">
        <v>4700</v>
      </c>
      <c r="G46" s="99">
        <v>3039</v>
      </c>
      <c r="H46" s="99">
        <f t="shared" si="24"/>
        <v>1043</v>
      </c>
      <c r="I46" s="99">
        <f t="shared" si="25"/>
        <v>400</v>
      </c>
      <c r="J46" s="99">
        <f t="shared" si="26"/>
        <v>643</v>
      </c>
      <c r="K46" s="113">
        <f t="shared" si="19"/>
        <v>15.5764635603345</v>
      </c>
      <c r="L46" s="113">
        <f t="shared" si="20"/>
        <v>9.30232558139535</v>
      </c>
      <c r="M46" s="113">
        <f>(J46/D46)*100</f>
        <v>26.8363939899833</v>
      </c>
    </row>
    <row r="47" s="30" customFormat="1" ht="41" customHeight="1" spans="1:13">
      <c r="A47" s="98" t="s">
        <v>50</v>
      </c>
      <c r="B47" s="99">
        <f t="shared" si="15"/>
        <v>0</v>
      </c>
      <c r="C47" s="99">
        <v>0</v>
      </c>
      <c r="D47" s="99">
        <v>0</v>
      </c>
      <c r="E47" s="99">
        <f t="shared" si="23"/>
        <v>0</v>
      </c>
      <c r="F47" s="99"/>
      <c r="G47" s="99">
        <v>0</v>
      </c>
      <c r="H47" s="99">
        <f t="shared" si="24"/>
        <v>0</v>
      </c>
      <c r="I47" s="99">
        <f t="shared" si="25"/>
        <v>0</v>
      </c>
      <c r="J47" s="99">
        <f t="shared" si="26"/>
        <v>0</v>
      </c>
      <c r="K47" s="113">
        <v>0</v>
      </c>
      <c r="L47" s="113">
        <v>0</v>
      </c>
      <c r="M47" s="113">
        <v>0</v>
      </c>
    </row>
    <row r="48" s="30" customFormat="1" ht="41" customHeight="1" spans="1:13">
      <c r="A48" s="98" t="s">
        <v>51</v>
      </c>
      <c r="B48" s="99">
        <f t="shared" si="15"/>
        <v>1000</v>
      </c>
      <c r="C48" s="99">
        <v>1000</v>
      </c>
      <c r="D48" s="99">
        <v>0</v>
      </c>
      <c r="E48" s="99">
        <f t="shared" si="23"/>
        <v>5826.2236</v>
      </c>
      <c r="F48" s="99">
        <v>5826.2236</v>
      </c>
      <c r="G48" s="99">
        <v>0</v>
      </c>
      <c r="H48" s="99">
        <f t="shared" si="24"/>
        <v>4826.2236</v>
      </c>
      <c r="I48" s="99">
        <f t="shared" si="25"/>
        <v>4826.2236</v>
      </c>
      <c r="J48" s="99">
        <f t="shared" si="26"/>
        <v>0</v>
      </c>
      <c r="K48" s="113">
        <f t="shared" ref="K48:K51" si="28">H48/B48*100</f>
        <v>482.62236</v>
      </c>
      <c r="L48" s="113">
        <f t="shared" ref="L48:L51" si="29">(F48-C48)/C48*100</f>
        <v>482.62236</v>
      </c>
      <c r="M48" s="113">
        <v>0</v>
      </c>
    </row>
    <row r="49" s="30" customFormat="1" ht="41" customHeight="1" spans="1:13">
      <c r="A49" s="98" t="s">
        <v>52</v>
      </c>
      <c r="B49" s="99">
        <f t="shared" si="15"/>
        <v>87400</v>
      </c>
      <c r="C49" s="99">
        <v>80600</v>
      </c>
      <c r="D49" s="99">
        <v>6800</v>
      </c>
      <c r="E49" s="99">
        <f t="shared" si="23"/>
        <v>147201.820583</v>
      </c>
      <c r="F49" s="99">
        <f>757+144057.820583</f>
        <v>144814.820583</v>
      </c>
      <c r="G49" s="99">
        <v>2387</v>
      </c>
      <c r="H49" s="99">
        <f t="shared" si="24"/>
        <v>59801.820583</v>
      </c>
      <c r="I49" s="99">
        <f t="shared" si="25"/>
        <v>64214.820583</v>
      </c>
      <c r="J49" s="99">
        <f t="shared" si="26"/>
        <v>-4413</v>
      </c>
      <c r="K49" s="113">
        <f t="shared" si="28"/>
        <v>68.4231356784897</v>
      </c>
      <c r="L49" s="113">
        <f t="shared" si="29"/>
        <v>79.6709932791563</v>
      </c>
      <c r="M49" s="113">
        <f>(J49/D49)*100</f>
        <v>-64.8970588235294</v>
      </c>
    </row>
    <row r="50" s="30" customFormat="1" ht="41" customHeight="1" spans="1:13">
      <c r="A50" s="98" t="s">
        <v>53</v>
      </c>
      <c r="B50" s="99">
        <f t="shared" si="15"/>
        <v>0</v>
      </c>
      <c r="C50" s="99">
        <v>0</v>
      </c>
      <c r="D50" s="99">
        <v>0</v>
      </c>
      <c r="E50" s="99">
        <f t="shared" si="23"/>
        <v>304</v>
      </c>
      <c r="F50" s="99">
        <v>51</v>
      </c>
      <c r="G50" s="99">
        <v>253</v>
      </c>
      <c r="H50" s="99">
        <f t="shared" si="24"/>
        <v>304</v>
      </c>
      <c r="I50" s="99">
        <f t="shared" si="25"/>
        <v>51</v>
      </c>
      <c r="J50" s="99">
        <f t="shared" si="26"/>
        <v>253</v>
      </c>
      <c r="K50" s="113"/>
      <c r="L50" s="113"/>
      <c r="M50" s="113">
        <v>0</v>
      </c>
    </row>
    <row r="51" s="30" customFormat="1" ht="41" customHeight="1" spans="1:13">
      <c r="A51" s="98" t="s">
        <v>54</v>
      </c>
      <c r="B51" s="99">
        <f t="shared" si="15"/>
        <v>400</v>
      </c>
      <c r="C51" s="99">
        <v>400</v>
      </c>
      <c r="D51" s="99">
        <v>0</v>
      </c>
      <c r="E51" s="99">
        <f t="shared" si="23"/>
        <v>448</v>
      </c>
      <c r="F51" s="99">
        <v>448</v>
      </c>
      <c r="G51" s="99">
        <v>0</v>
      </c>
      <c r="H51" s="99">
        <f t="shared" si="24"/>
        <v>48</v>
      </c>
      <c r="I51" s="99">
        <f t="shared" si="25"/>
        <v>48</v>
      </c>
      <c r="J51" s="99">
        <f t="shared" si="26"/>
        <v>0</v>
      </c>
      <c r="K51" s="113">
        <f t="shared" si="28"/>
        <v>12</v>
      </c>
      <c r="L51" s="113">
        <f t="shared" si="29"/>
        <v>12</v>
      </c>
      <c r="M51" s="113">
        <v>0</v>
      </c>
    </row>
    <row r="52" s="30" customFormat="1" ht="41" customHeight="1" spans="1:13">
      <c r="A52" s="98" t="s">
        <v>55</v>
      </c>
      <c r="B52" s="99">
        <f t="shared" si="15"/>
        <v>200</v>
      </c>
      <c r="C52" s="99">
        <v>200</v>
      </c>
      <c r="D52" s="99">
        <v>0</v>
      </c>
      <c r="E52" s="99">
        <f t="shared" si="23"/>
        <v>4</v>
      </c>
      <c r="F52" s="99">
        <v>4</v>
      </c>
      <c r="G52" s="99">
        <v>0</v>
      </c>
      <c r="H52" s="99">
        <f t="shared" si="24"/>
        <v>-196</v>
      </c>
      <c r="I52" s="99">
        <f t="shared" si="25"/>
        <v>-196</v>
      </c>
      <c r="J52" s="99">
        <f t="shared" si="26"/>
        <v>0</v>
      </c>
      <c r="K52" s="113">
        <v>0</v>
      </c>
      <c r="L52" s="113">
        <v>0</v>
      </c>
      <c r="M52" s="113">
        <v>0</v>
      </c>
    </row>
    <row r="53" s="30" customFormat="1" ht="41" customHeight="1" spans="1:13">
      <c r="A53" s="95" t="s">
        <v>56</v>
      </c>
      <c r="B53" s="99">
        <f t="shared" si="15"/>
        <v>0</v>
      </c>
      <c r="C53" s="99">
        <v>0</v>
      </c>
      <c r="D53" s="99">
        <v>0</v>
      </c>
      <c r="E53" s="99">
        <f t="shared" si="23"/>
        <v>0</v>
      </c>
      <c r="F53" s="99">
        <v>0</v>
      </c>
      <c r="G53" s="99">
        <v>0</v>
      </c>
      <c r="H53" s="99">
        <f t="shared" si="24"/>
        <v>0</v>
      </c>
      <c r="I53" s="99">
        <f t="shared" si="25"/>
        <v>0</v>
      </c>
      <c r="J53" s="99">
        <f t="shared" si="26"/>
        <v>0</v>
      </c>
      <c r="K53" s="113">
        <v>0</v>
      </c>
      <c r="L53" s="113">
        <v>0</v>
      </c>
      <c r="M53" s="113">
        <v>0</v>
      </c>
    </row>
    <row r="54" s="30" customFormat="1" ht="41" customHeight="1" spans="1:20">
      <c r="A54" s="95" t="s">
        <v>57</v>
      </c>
      <c r="B54" s="99">
        <f t="shared" ref="B54:G54" si="30">B55+B59</f>
        <v>1214225</v>
      </c>
      <c r="C54" s="99">
        <f t="shared" si="30"/>
        <v>700000</v>
      </c>
      <c r="D54" s="99">
        <f t="shared" si="30"/>
        <v>514225</v>
      </c>
      <c r="E54" s="99">
        <f t="shared" si="23"/>
        <v>1430500</v>
      </c>
      <c r="F54" s="103">
        <f>F55+F59</f>
        <v>1050000</v>
      </c>
      <c r="G54" s="103">
        <f t="shared" si="30"/>
        <v>380500</v>
      </c>
      <c r="H54" s="99">
        <f t="shared" si="24"/>
        <v>216275</v>
      </c>
      <c r="I54" s="99">
        <f t="shared" si="25"/>
        <v>350000</v>
      </c>
      <c r="J54" s="99">
        <f t="shared" si="26"/>
        <v>-133725</v>
      </c>
      <c r="K54" s="113">
        <f t="shared" ref="K54:K61" si="31">H54/B54*100</f>
        <v>17.8117729415883</v>
      </c>
      <c r="L54" s="113">
        <f t="shared" ref="L54:L61" si="32">(F54-C54)/C54*100</f>
        <v>50</v>
      </c>
      <c r="M54" s="113">
        <f t="shared" ref="M54:M57" si="33">(J54/D54)*100</f>
        <v>-26.0051533861636</v>
      </c>
      <c r="R54" s="114"/>
      <c r="S54" s="114"/>
      <c r="T54" s="114"/>
    </row>
    <row r="55" s="30" customFormat="1" ht="41" customHeight="1" spans="1:20">
      <c r="A55" s="98" t="s">
        <v>58</v>
      </c>
      <c r="B55" s="99">
        <f t="shared" ref="B55:G55" si="34">SUM(B56:B58)</f>
        <v>1203225</v>
      </c>
      <c r="C55" s="99">
        <f t="shared" si="34"/>
        <v>691300</v>
      </c>
      <c r="D55" s="99">
        <f t="shared" si="34"/>
        <v>511925</v>
      </c>
      <c r="E55" s="99">
        <f t="shared" si="23"/>
        <v>1417516</v>
      </c>
      <c r="F55" s="103">
        <f>SUM(F56:F58)</f>
        <v>1039600</v>
      </c>
      <c r="G55" s="103">
        <f t="shared" si="34"/>
        <v>377916</v>
      </c>
      <c r="H55" s="99">
        <f t="shared" si="24"/>
        <v>214291</v>
      </c>
      <c r="I55" s="99">
        <f t="shared" si="25"/>
        <v>348300</v>
      </c>
      <c r="J55" s="99">
        <f t="shared" si="26"/>
        <v>-134009</v>
      </c>
      <c r="K55" s="113">
        <f t="shared" si="31"/>
        <v>17.8097197116084</v>
      </c>
      <c r="L55" s="113">
        <f t="shared" si="32"/>
        <v>50.38333574425</v>
      </c>
      <c r="M55" s="113">
        <f t="shared" si="33"/>
        <v>-26.1774674024515</v>
      </c>
      <c r="R55" s="114"/>
      <c r="S55" s="114"/>
      <c r="T55" s="114"/>
    </row>
    <row r="56" s="30" customFormat="1" ht="41" customHeight="1" spans="1:13">
      <c r="A56" s="98" t="s">
        <v>59</v>
      </c>
      <c r="B56" s="99">
        <f t="shared" ref="B56:B63" si="35">C56+D56</f>
        <v>1172367</v>
      </c>
      <c r="C56" s="99">
        <v>675800</v>
      </c>
      <c r="D56" s="99">
        <v>496567</v>
      </c>
      <c r="E56" s="99">
        <f t="shared" si="23"/>
        <v>1378528</v>
      </c>
      <c r="F56" s="99">
        <v>1011882</v>
      </c>
      <c r="G56" s="99">
        <v>366646</v>
      </c>
      <c r="H56" s="99">
        <f t="shared" si="24"/>
        <v>206161</v>
      </c>
      <c r="I56" s="99">
        <f t="shared" si="25"/>
        <v>336082</v>
      </c>
      <c r="J56" s="99">
        <f t="shared" si="26"/>
        <v>-129921</v>
      </c>
      <c r="K56" s="113">
        <f t="shared" si="31"/>
        <v>17.5850224375132</v>
      </c>
      <c r="L56" s="113">
        <f t="shared" si="32"/>
        <v>49.7309854986682</v>
      </c>
      <c r="M56" s="113">
        <f t="shared" si="33"/>
        <v>-26.163840931838</v>
      </c>
    </row>
    <row r="57" s="30" customFormat="1" ht="41" customHeight="1" spans="1:13">
      <c r="A57" s="98" t="s">
        <v>60</v>
      </c>
      <c r="B57" s="99">
        <f t="shared" si="35"/>
        <v>30358</v>
      </c>
      <c r="C57" s="99">
        <v>15000</v>
      </c>
      <c r="D57" s="99">
        <v>15358</v>
      </c>
      <c r="E57" s="99">
        <f t="shared" si="23"/>
        <v>38894</v>
      </c>
      <c r="F57" s="99">
        <v>27624</v>
      </c>
      <c r="G57" s="99">
        <v>11270</v>
      </c>
      <c r="H57" s="99">
        <f t="shared" si="24"/>
        <v>8536</v>
      </c>
      <c r="I57" s="99">
        <f t="shared" si="25"/>
        <v>12624</v>
      </c>
      <c r="J57" s="99">
        <f t="shared" si="26"/>
        <v>-4088</v>
      </c>
      <c r="K57" s="113">
        <f t="shared" si="31"/>
        <v>28.1177943211015</v>
      </c>
      <c r="L57" s="113">
        <f t="shared" si="32"/>
        <v>84.16</v>
      </c>
      <c r="M57" s="113">
        <f t="shared" si="33"/>
        <v>-26.6180492251595</v>
      </c>
    </row>
    <row r="58" s="30" customFormat="1" ht="41" customHeight="1" spans="1:13">
      <c r="A58" s="98" t="s">
        <v>61</v>
      </c>
      <c r="B58" s="99">
        <f t="shared" si="35"/>
        <v>500</v>
      </c>
      <c r="C58" s="99">
        <v>500</v>
      </c>
      <c r="D58" s="99">
        <v>0</v>
      </c>
      <c r="E58" s="99">
        <f t="shared" si="23"/>
        <v>94</v>
      </c>
      <c r="F58" s="99">
        <v>94</v>
      </c>
      <c r="G58" s="99">
        <v>0</v>
      </c>
      <c r="H58" s="99">
        <f t="shared" si="24"/>
        <v>-406</v>
      </c>
      <c r="I58" s="99">
        <f t="shared" si="25"/>
        <v>-406</v>
      </c>
      <c r="J58" s="99">
        <f t="shared" si="26"/>
        <v>0</v>
      </c>
      <c r="K58" s="113">
        <f t="shared" si="31"/>
        <v>-81.2</v>
      </c>
      <c r="L58" s="113">
        <f t="shared" si="32"/>
        <v>-81.2</v>
      </c>
      <c r="M58" s="113">
        <v>0</v>
      </c>
    </row>
    <row r="59" s="30" customFormat="1" ht="41" customHeight="1" spans="1:13">
      <c r="A59" s="98" t="s">
        <v>62</v>
      </c>
      <c r="B59" s="99">
        <f t="shared" si="35"/>
        <v>11000</v>
      </c>
      <c r="C59" s="103">
        <v>8700</v>
      </c>
      <c r="D59" s="103">
        <f>SUM(D60:D63)</f>
        <v>2300</v>
      </c>
      <c r="E59" s="99">
        <f t="shared" si="23"/>
        <v>12984</v>
      </c>
      <c r="F59" s="103">
        <f>SUM(F60:F63)</f>
        <v>10400</v>
      </c>
      <c r="G59" s="103">
        <f>SUM(G60:G63)</f>
        <v>2584</v>
      </c>
      <c r="H59" s="99">
        <f t="shared" si="24"/>
        <v>1984</v>
      </c>
      <c r="I59" s="99">
        <f t="shared" si="25"/>
        <v>1700</v>
      </c>
      <c r="J59" s="99">
        <f t="shared" si="26"/>
        <v>284</v>
      </c>
      <c r="K59" s="113">
        <f t="shared" si="31"/>
        <v>18.0363636363636</v>
      </c>
      <c r="L59" s="113">
        <f t="shared" si="32"/>
        <v>19.5402298850575</v>
      </c>
      <c r="M59" s="113">
        <f>(J59/D59)*100</f>
        <v>12.3478260869565</v>
      </c>
    </row>
    <row r="60" s="30" customFormat="1" ht="41" customHeight="1" spans="1:13">
      <c r="A60" s="98" t="s">
        <v>63</v>
      </c>
      <c r="B60" s="99">
        <f t="shared" si="35"/>
        <v>6000</v>
      </c>
      <c r="C60" s="99">
        <v>3700</v>
      </c>
      <c r="D60" s="99">
        <v>2300</v>
      </c>
      <c r="E60" s="99">
        <f t="shared" si="23"/>
        <v>7984</v>
      </c>
      <c r="F60" s="99">
        <v>5400</v>
      </c>
      <c r="G60" s="99">
        <v>2584</v>
      </c>
      <c r="H60" s="99">
        <f t="shared" si="24"/>
        <v>1984</v>
      </c>
      <c r="I60" s="99">
        <f t="shared" si="25"/>
        <v>1700</v>
      </c>
      <c r="J60" s="99">
        <f t="shared" si="26"/>
        <v>284</v>
      </c>
      <c r="K60" s="113">
        <f t="shared" si="31"/>
        <v>33.0666666666667</v>
      </c>
      <c r="L60" s="113">
        <f t="shared" si="32"/>
        <v>45.945945945946</v>
      </c>
      <c r="M60" s="113">
        <f>(J60/D60)*100</f>
        <v>12.3478260869565</v>
      </c>
    </row>
    <row r="61" s="31" customFormat="1" ht="41" customHeight="1" spans="1:13">
      <c r="A61" s="98" t="s">
        <v>64</v>
      </c>
      <c r="B61" s="99">
        <f t="shared" si="35"/>
        <v>1000</v>
      </c>
      <c r="C61" s="99">
        <v>1000</v>
      </c>
      <c r="D61" s="99">
        <v>0</v>
      </c>
      <c r="E61" s="99">
        <f t="shared" si="23"/>
        <v>1000</v>
      </c>
      <c r="F61" s="99">
        <v>1000</v>
      </c>
      <c r="G61" s="99">
        <v>0</v>
      </c>
      <c r="H61" s="99">
        <f t="shared" si="24"/>
        <v>0</v>
      </c>
      <c r="I61" s="99">
        <f t="shared" si="25"/>
        <v>0</v>
      </c>
      <c r="J61" s="99">
        <f t="shared" si="26"/>
        <v>0</v>
      </c>
      <c r="K61" s="113">
        <f t="shared" si="31"/>
        <v>0</v>
      </c>
      <c r="L61" s="113">
        <f t="shared" si="32"/>
        <v>0</v>
      </c>
      <c r="M61" s="113">
        <v>0</v>
      </c>
    </row>
    <row r="62" s="31" customFormat="1" ht="41" customHeight="1" spans="1:13">
      <c r="A62" s="98" t="s">
        <v>65</v>
      </c>
      <c r="B62" s="99">
        <f t="shared" si="35"/>
        <v>0</v>
      </c>
      <c r="C62" s="99">
        <v>0</v>
      </c>
      <c r="D62" s="99">
        <v>0</v>
      </c>
      <c r="E62" s="99">
        <f t="shared" si="23"/>
        <v>0</v>
      </c>
      <c r="F62" s="99">
        <v>0</v>
      </c>
      <c r="G62" s="99">
        <v>0</v>
      </c>
      <c r="H62" s="99">
        <f t="shared" si="24"/>
        <v>0</v>
      </c>
      <c r="I62" s="99">
        <f t="shared" si="25"/>
        <v>0</v>
      </c>
      <c r="J62" s="99">
        <f t="shared" si="26"/>
        <v>0</v>
      </c>
      <c r="K62" s="113">
        <v>0</v>
      </c>
      <c r="L62" s="113">
        <v>0</v>
      </c>
      <c r="M62" s="113">
        <v>0</v>
      </c>
    </row>
    <row r="63" s="30" customFormat="1" ht="41" customHeight="1" spans="1:13">
      <c r="A63" s="98" t="s">
        <v>66</v>
      </c>
      <c r="B63" s="99">
        <f t="shared" si="35"/>
        <v>4000</v>
      </c>
      <c r="C63" s="99">
        <v>4000</v>
      </c>
      <c r="D63" s="99">
        <v>0</v>
      </c>
      <c r="E63" s="99">
        <f t="shared" si="23"/>
        <v>4000</v>
      </c>
      <c r="F63" s="99">
        <v>4000</v>
      </c>
      <c r="G63" s="99">
        <v>0</v>
      </c>
      <c r="H63" s="99">
        <f t="shared" si="24"/>
        <v>0</v>
      </c>
      <c r="I63" s="99">
        <f t="shared" si="25"/>
        <v>0</v>
      </c>
      <c r="J63" s="99">
        <f t="shared" si="26"/>
        <v>0</v>
      </c>
      <c r="K63" s="113">
        <f>H63/B63*100</f>
        <v>0</v>
      </c>
      <c r="L63" s="113">
        <f>(F63-C63)/C63*100</f>
        <v>0</v>
      </c>
      <c r="M63" s="113">
        <v>0</v>
      </c>
    </row>
  </sheetData>
  <mergeCells count="9">
    <mergeCell ref="A1:M1"/>
    <mergeCell ref="A2:B2"/>
    <mergeCell ref="E2:G2"/>
    <mergeCell ref="H2:M2"/>
    <mergeCell ref="B3:D3"/>
    <mergeCell ref="E3:G3"/>
    <mergeCell ref="H3:J3"/>
    <mergeCell ref="K3:M3"/>
    <mergeCell ref="A3:A4"/>
  </mergeCells>
  <pageMargins left="0.708333333333333" right="0.708333333333333" top="0.747916666666667" bottom="0.747916666666667" header="0.314583333333333" footer="0.314583333333333"/>
  <pageSetup paperSize="9" scale="84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1"/>
  <sheetViews>
    <sheetView view="pageBreakPreview" zoomScaleNormal="100" topLeftCell="A67" workbookViewId="0">
      <selection activeCell="N50" sqref="N50"/>
    </sheetView>
  </sheetViews>
  <sheetFormatPr defaultColWidth="9" defaultRowHeight="14.25"/>
  <cols>
    <col min="1" max="1" width="22.5" style="40" customWidth="1"/>
    <col min="2" max="2" width="14.25" style="40" customWidth="1"/>
    <col min="3" max="4" width="12.125" style="40" customWidth="1"/>
    <col min="5" max="7" width="11.25" style="40" customWidth="1"/>
    <col min="8" max="9" width="12.625" style="40" customWidth="1"/>
    <col min="10" max="10" width="9.75" style="40" customWidth="1"/>
    <col min="11" max="11" width="13" style="43" customWidth="1"/>
    <col min="12" max="12" width="10.875" style="43" customWidth="1"/>
    <col min="13" max="13" width="11.875" style="43" customWidth="1"/>
    <col min="14" max="14" width="10.375" style="40" customWidth="1"/>
    <col min="15" max="16384" width="9" style="40"/>
  </cols>
  <sheetData>
    <row r="1" s="40" customFormat="1" ht="27" customHeight="1" spans="1:14">
      <c r="A1" s="44" t="s">
        <v>67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="41" customFormat="1" ht="30" customHeight="1" spans="1:19">
      <c r="A2" s="45" t="s">
        <v>68</v>
      </c>
      <c r="B2" s="45"/>
      <c r="C2" s="46"/>
      <c r="D2" s="46"/>
      <c r="E2" s="47" t="s">
        <v>2</v>
      </c>
      <c r="F2" s="47"/>
      <c r="G2" s="47"/>
      <c r="H2" s="47"/>
      <c r="I2" s="47"/>
      <c r="J2" s="46"/>
      <c r="K2" s="46"/>
      <c r="L2" s="61"/>
      <c r="M2" s="62" t="s">
        <v>3</v>
      </c>
      <c r="N2" s="62"/>
      <c r="O2" s="63"/>
      <c r="P2" s="63"/>
      <c r="Q2" s="63"/>
      <c r="R2" s="63"/>
      <c r="S2" s="63"/>
    </row>
    <row r="3" s="40" customFormat="1" ht="27.75" customHeight="1" spans="1:14">
      <c r="A3" s="48" t="s">
        <v>69</v>
      </c>
      <c r="B3" s="49" t="s">
        <v>70</v>
      </c>
      <c r="C3" s="50"/>
      <c r="D3" s="51"/>
      <c r="E3" s="49" t="s">
        <v>6</v>
      </c>
      <c r="F3" s="50"/>
      <c r="G3" s="51"/>
      <c r="H3" s="49" t="s">
        <v>71</v>
      </c>
      <c r="I3" s="50"/>
      <c r="J3" s="51"/>
      <c r="K3" s="64" t="s">
        <v>72</v>
      </c>
      <c r="L3" s="65"/>
      <c r="M3" s="66"/>
      <c r="N3" s="67" t="s">
        <v>73</v>
      </c>
    </row>
    <row r="4" s="40" customFormat="1" ht="27.75" customHeight="1" spans="1:14">
      <c r="A4" s="52"/>
      <c r="B4" s="53" t="s">
        <v>9</v>
      </c>
      <c r="C4" s="53" t="s">
        <v>10</v>
      </c>
      <c r="D4" s="53" t="s">
        <v>11</v>
      </c>
      <c r="E4" s="53" t="s">
        <v>9</v>
      </c>
      <c r="F4" s="53" t="s">
        <v>10</v>
      </c>
      <c r="G4" s="53" t="s">
        <v>11</v>
      </c>
      <c r="H4" s="53" t="s">
        <v>9</v>
      </c>
      <c r="I4" s="67" t="s">
        <v>10</v>
      </c>
      <c r="J4" s="53" t="s">
        <v>11</v>
      </c>
      <c r="K4" s="68" t="s">
        <v>9</v>
      </c>
      <c r="L4" s="69" t="s">
        <v>10</v>
      </c>
      <c r="M4" s="68" t="s">
        <v>11</v>
      </c>
      <c r="N4" s="70"/>
    </row>
    <row r="5" s="40" customFormat="1" ht="28.5" customHeight="1" spans="1:14">
      <c r="A5" s="54" t="s">
        <v>74</v>
      </c>
      <c r="B5" s="55">
        <f>C5+D5</f>
        <v>728617.25</v>
      </c>
      <c r="C5" s="56">
        <v>555929.25</v>
      </c>
      <c r="D5" s="56">
        <v>172688</v>
      </c>
      <c r="E5" s="55">
        <f>F5+G5</f>
        <v>760746</v>
      </c>
      <c r="F5" s="56">
        <v>592400</v>
      </c>
      <c r="G5" s="56">
        <v>168346</v>
      </c>
      <c r="H5" s="57">
        <f>E5-B5</f>
        <v>32128.75</v>
      </c>
      <c r="I5" s="57">
        <f>F5-C5</f>
        <v>36470.75</v>
      </c>
      <c r="J5" s="56">
        <f>G5-D5</f>
        <v>-4342</v>
      </c>
      <c r="K5" s="71">
        <f>H5/B5*100</f>
        <v>4.40955110519275</v>
      </c>
      <c r="L5" s="71">
        <f>I5/C5*100</f>
        <v>6.56032219927266</v>
      </c>
      <c r="M5" s="72">
        <f>J5/D5*100</f>
        <v>-2.51436116001112</v>
      </c>
      <c r="N5" s="73"/>
    </row>
    <row r="6" s="40" customFormat="1" ht="28.5" customHeight="1" spans="1:14">
      <c r="A6" s="54" t="s">
        <v>75</v>
      </c>
      <c r="B6" s="55">
        <f t="shared" ref="B6:B37" si="0">C6+D6</f>
        <v>76900.81</v>
      </c>
      <c r="C6" s="57">
        <f t="shared" ref="C6:F6" si="1">C7+C12</f>
        <v>76829.81</v>
      </c>
      <c r="D6" s="57">
        <f t="shared" si="1"/>
        <v>71</v>
      </c>
      <c r="E6" s="55">
        <f t="shared" ref="E6:E37" si="2">F6+G6</f>
        <v>81997.02</v>
      </c>
      <c r="F6" s="57">
        <f t="shared" si="1"/>
        <v>81926.02</v>
      </c>
      <c r="G6" s="57">
        <v>71</v>
      </c>
      <c r="H6" s="57">
        <f t="shared" ref="H6:H37" si="3">E6-B6</f>
        <v>5096.21000000001</v>
      </c>
      <c r="I6" s="57">
        <f t="shared" ref="I6:I37" si="4">F6-C6</f>
        <v>5096.21000000001</v>
      </c>
      <c r="J6" s="56">
        <f t="shared" ref="J6:J37" si="5">G6-D6</f>
        <v>0</v>
      </c>
      <c r="K6" s="71">
        <f t="shared" ref="K6:K37" si="6">H6/B6*100</f>
        <v>6.62699131517601</v>
      </c>
      <c r="L6" s="71">
        <f t="shared" ref="L6:L37" si="7">I6/C6*100</f>
        <v>6.63311545349391</v>
      </c>
      <c r="M6" s="72">
        <f>J6/D6*100</f>
        <v>0</v>
      </c>
      <c r="N6" s="73"/>
    </row>
    <row r="7" s="40" customFormat="1" ht="28.5" customHeight="1" spans="1:14">
      <c r="A7" s="54" t="s">
        <v>76</v>
      </c>
      <c r="B7" s="55">
        <f t="shared" si="0"/>
        <v>36516</v>
      </c>
      <c r="C7" s="55">
        <v>36516</v>
      </c>
      <c r="D7" s="55">
        <v>0</v>
      </c>
      <c r="E7" s="55">
        <f t="shared" si="2"/>
        <v>36516</v>
      </c>
      <c r="F7" s="55">
        <v>36516</v>
      </c>
      <c r="G7" s="55">
        <v>0</v>
      </c>
      <c r="H7" s="57">
        <f t="shared" si="3"/>
        <v>0</v>
      </c>
      <c r="I7" s="57">
        <f t="shared" si="4"/>
        <v>0</v>
      </c>
      <c r="J7" s="56">
        <f t="shared" si="5"/>
        <v>0</v>
      </c>
      <c r="K7" s="71">
        <f t="shared" si="6"/>
        <v>0</v>
      </c>
      <c r="L7" s="71">
        <f t="shared" si="7"/>
        <v>0</v>
      </c>
      <c r="M7" s="72">
        <v>0</v>
      </c>
      <c r="N7" s="73"/>
    </row>
    <row r="8" s="40" customFormat="1" ht="28.5" customHeight="1" spans="1:14">
      <c r="A8" s="58" t="s">
        <v>77</v>
      </c>
      <c r="B8" s="55">
        <f t="shared" si="0"/>
        <v>3181</v>
      </c>
      <c r="C8" s="57">
        <v>3181</v>
      </c>
      <c r="D8" s="57">
        <v>0</v>
      </c>
      <c r="E8" s="55">
        <f t="shared" si="2"/>
        <v>3181</v>
      </c>
      <c r="F8" s="57">
        <v>3181</v>
      </c>
      <c r="G8" s="57">
        <v>0</v>
      </c>
      <c r="H8" s="57">
        <f t="shared" si="3"/>
        <v>0</v>
      </c>
      <c r="I8" s="57">
        <f t="shared" si="4"/>
        <v>0</v>
      </c>
      <c r="J8" s="56">
        <f t="shared" si="5"/>
        <v>0</v>
      </c>
      <c r="K8" s="71">
        <f t="shared" si="6"/>
        <v>0</v>
      </c>
      <c r="L8" s="71">
        <f t="shared" si="7"/>
        <v>0</v>
      </c>
      <c r="M8" s="72">
        <v>0</v>
      </c>
      <c r="N8" s="73" t="s">
        <v>78</v>
      </c>
    </row>
    <row r="9" s="40" customFormat="1" ht="28.5" customHeight="1" spans="1:14">
      <c r="A9" s="58" t="s">
        <v>79</v>
      </c>
      <c r="B9" s="55">
        <f t="shared" si="0"/>
        <v>3409</v>
      </c>
      <c r="C9" s="57">
        <v>3409</v>
      </c>
      <c r="D9" s="57">
        <v>0</v>
      </c>
      <c r="E9" s="55">
        <f t="shared" si="2"/>
        <v>3409</v>
      </c>
      <c r="F9" s="57">
        <v>3409</v>
      </c>
      <c r="G9" s="57">
        <v>0</v>
      </c>
      <c r="H9" s="57">
        <f t="shared" si="3"/>
        <v>0</v>
      </c>
      <c r="I9" s="57">
        <f t="shared" si="4"/>
        <v>0</v>
      </c>
      <c r="J9" s="56">
        <f t="shared" si="5"/>
        <v>0</v>
      </c>
      <c r="K9" s="71">
        <f t="shared" si="6"/>
        <v>0</v>
      </c>
      <c r="L9" s="71">
        <f t="shared" si="7"/>
        <v>0</v>
      </c>
      <c r="M9" s="72">
        <v>0</v>
      </c>
      <c r="N9" s="73" t="s">
        <v>78</v>
      </c>
    </row>
    <row r="10" s="40" customFormat="1" ht="28.5" customHeight="1" spans="1:14">
      <c r="A10" s="58" t="s">
        <v>80</v>
      </c>
      <c r="B10" s="55">
        <f t="shared" si="0"/>
        <v>427</v>
      </c>
      <c r="C10" s="57">
        <v>427</v>
      </c>
      <c r="D10" s="57">
        <v>0</v>
      </c>
      <c r="E10" s="55">
        <f t="shared" si="2"/>
        <v>427</v>
      </c>
      <c r="F10" s="57">
        <v>427</v>
      </c>
      <c r="G10" s="57">
        <v>0</v>
      </c>
      <c r="H10" s="57">
        <f t="shared" si="3"/>
        <v>0</v>
      </c>
      <c r="I10" s="57">
        <f t="shared" si="4"/>
        <v>0</v>
      </c>
      <c r="J10" s="56">
        <f t="shared" si="5"/>
        <v>0</v>
      </c>
      <c r="K10" s="71">
        <f t="shared" si="6"/>
        <v>0</v>
      </c>
      <c r="L10" s="71">
        <f t="shared" si="7"/>
        <v>0</v>
      </c>
      <c r="M10" s="72">
        <v>0</v>
      </c>
      <c r="N10" s="73" t="s">
        <v>78</v>
      </c>
    </row>
    <row r="11" s="40" customFormat="1" ht="28.5" customHeight="1" spans="1:14">
      <c r="A11" s="58" t="s">
        <v>81</v>
      </c>
      <c r="B11" s="55">
        <f t="shared" si="0"/>
        <v>29499</v>
      </c>
      <c r="C11" s="57">
        <v>29499</v>
      </c>
      <c r="D11" s="57">
        <v>0</v>
      </c>
      <c r="E11" s="55">
        <f t="shared" si="2"/>
        <v>29499</v>
      </c>
      <c r="F11" s="57">
        <v>29499</v>
      </c>
      <c r="G11" s="57">
        <v>0</v>
      </c>
      <c r="H11" s="57">
        <f t="shared" si="3"/>
        <v>0</v>
      </c>
      <c r="I11" s="57">
        <f t="shared" si="4"/>
        <v>0</v>
      </c>
      <c r="J11" s="56">
        <f t="shared" si="5"/>
        <v>0</v>
      </c>
      <c r="K11" s="71">
        <f t="shared" si="6"/>
        <v>0</v>
      </c>
      <c r="L11" s="71">
        <f t="shared" si="7"/>
        <v>0</v>
      </c>
      <c r="M11" s="72">
        <v>0</v>
      </c>
      <c r="N11" s="73" t="s">
        <v>78</v>
      </c>
    </row>
    <row r="12" s="40" customFormat="1" ht="28.5" customHeight="1" spans="1:14">
      <c r="A12" s="54" t="s">
        <v>82</v>
      </c>
      <c r="B12" s="55">
        <f t="shared" si="0"/>
        <v>40384.81</v>
      </c>
      <c r="C12" s="57">
        <f t="shared" ref="C12:F12" si="8">C13+C14+C15+C20+C25+C31+C32+C33+C34+C35+C40+C42</f>
        <v>40313.81</v>
      </c>
      <c r="D12" s="57">
        <f t="shared" si="8"/>
        <v>71</v>
      </c>
      <c r="E12" s="55">
        <f t="shared" si="2"/>
        <v>45481.02</v>
      </c>
      <c r="F12" s="57">
        <f t="shared" si="8"/>
        <v>45410.02</v>
      </c>
      <c r="G12" s="57">
        <v>71</v>
      </c>
      <c r="H12" s="57">
        <f t="shared" si="3"/>
        <v>5096.21000000001</v>
      </c>
      <c r="I12" s="57">
        <f t="shared" si="4"/>
        <v>5096.21000000001</v>
      </c>
      <c r="J12" s="56">
        <f t="shared" si="5"/>
        <v>0</v>
      </c>
      <c r="K12" s="71">
        <f t="shared" si="6"/>
        <v>12.6191258544983</v>
      </c>
      <c r="L12" s="71">
        <f t="shared" si="7"/>
        <v>12.6413504454181</v>
      </c>
      <c r="M12" s="72">
        <v>0</v>
      </c>
      <c r="N12" s="73"/>
    </row>
    <row r="13" s="40" customFormat="1" ht="28.5" customHeight="1" spans="1:14">
      <c r="A13" s="54" t="s">
        <v>83</v>
      </c>
      <c r="B13" s="55">
        <f t="shared" si="0"/>
        <v>0</v>
      </c>
      <c r="C13" s="57">
        <v>0</v>
      </c>
      <c r="D13" s="57">
        <v>0</v>
      </c>
      <c r="E13" s="55">
        <f t="shared" si="2"/>
        <v>0</v>
      </c>
      <c r="F13" s="57">
        <v>0</v>
      </c>
      <c r="G13" s="57">
        <v>0</v>
      </c>
      <c r="H13" s="57">
        <f t="shared" si="3"/>
        <v>0</v>
      </c>
      <c r="I13" s="57">
        <f t="shared" si="4"/>
        <v>0</v>
      </c>
      <c r="J13" s="56">
        <f t="shared" si="5"/>
        <v>0</v>
      </c>
      <c r="K13" s="71">
        <v>0</v>
      </c>
      <c r="L13" s="71">
        <v>0</v>
      </c>
      <c r="M13" s="72">
        <v>0</v>
      </c>
      <c r="N13" s="73" t="s">
        <v>84</v>
      </c>
    </row>
    <row r="14" s="40" customFormat="1" ht="28.5" customHeight="1" spans="1:14">
      <c r="A14" s="54" t="s">
        <v>85</v>
      </c>
      <c r="B14" s="55">
        <f t="shared" si="0"/>
        <v>134</v>
      </c>
      <c r="C14" s="57">
        <v>134</v>
      </c>
      <c r="D14" s="57">
        <v>0</v>
      </c>
      <c r="E14" s="55">
        <f t="shared" si="2"/>
        <v>134</v>
      </c>
      <c r="F14" s="57">
        <v>134</v>
      </c>
      <c r="G14" s="57">
        <v>0</v>
      </c>
      <c r="H14" s="57">
        <f t="shared" si="3"/>
        <v>0</v>
      </c>
      <c r="I14" s="57">
        <f t="shared" si="4"/>
        <v>0</v>
      </c>
      <c r="J14" s="56">
        <f t="shared" si="5"/>
        <v>0</v>
      </c>
      <c r="K14" s="71">
        <f t="shared" si="6"/>
        <v>0</v>
      </c>
      <c r="L14" s="71">
        <f t="shared" si="7"/>
        <v>0</v>
      </c>
      <c r="M14" s="72">
        <v>0</v>
      </c>
      <c r="N14" s="73" t="s">
        <v>84</v>
      </c>
    </row>
    <row r="15" s="40" customFormat="1" ht="28.5" customHeight="1" spans="1:14">
      <c r="A15" s="54" t="s">
        <v>86</v>
      </c>
      <c r="B15" s="55">
        <f t="shared" si="0"/>
        <v>12132</v>
      </c>
      <c r="C15" s="55">
        <f>C16+C17+C18+C19</f>
        <v>12132</v>
      </c>
      <c r="D15" s="55">
        <v>0</v>
      </c>
      <c r="E15" s="55">
        <f t="shared" si="2"/>
        <v>12519</v>
      </c>
      <c r="F15" s="55">
        <f>F16+F17+F18+F19</f>
        <v>12519</v>
      </c>
      <c r="G15" s="55">
        <v>0</v>
      </c>
      <c r="H15" s="57">
        <f t="shared" si="3"/>
        <v>387</v>
      </c>
      <c r="I15" s="57">
        <f t="shared" si="4"/>
        <v>387</v>
      </c>
      <c r="J15" s="56">
        <f t="shared" si="5"/>
        <v>0</v>
      </c>
      <c r="K15" s="71">
        <f t="shared" si="6"/>
        <v>3.18991097922849</v>
      </c>
      <c r="L15" s="71">
        <f t="shared" si="7"/>
        <v>3.18991097922849</v>
      </c>
      <c r="M15" s="72">
        <v>0</v>
      </c>
      <c r="N15" s="73"/>
    </row>
    <row r="16" s="40" customFormat="1" ht="28.5" customHeight="1" spans="1:14">
      <c r="A16" s="54" t="s">
        <v>87</v>
      </c>
      <c r="B16" s="55">
        <f t="shared" si="0"/>
        <v>1341</v>
      </c>
      <c r="C16" s="57">
        <v>1341</v>
      </c>
      <c r="D16" s="57">
        <v>0</v>
      </c>
      <c r="E16" s="55">
        <f t="shared" si="2"/>
        <v>1341</v>
      </c>
      <c r="F16" s="57">
        <v>1341</v>
      </c>
      <c r="G16" s="57">
        <v>0</v>
      </c>
      <c r="H16" s="57">
        <f t="shared" si="3"/>
        <v>0</v>
      </c>
      <c r="I16" s="57">
        <f t="shared" si="4"/>
        <v>0</v>
      </c>
      <c r="J16" s="56">
        <f t="shared" si="5"/>
        <v>0</v>
      </c>
      <c r="K16" s="71"/>
      <c r="L16" s="71"/>
      <c r="M16" s="72">
        <v>0</v>
      </c>
      <c r="N16" s="73" t="s">
        <v>78</v>
      </c>
    </row>
    <row r="17" s="40" customFormat="1" ht="28.5" customHeight="1" spans="1:14">
      <c r="A17" s="59" t="s">
        <v>88</v>
      </c>
      <c r="B17" s="55">
        <f t="shared" si="0"/>
        <v>1074</v>
      </c>
      <c r="C17" s="57">
        <v>1074</v>
      </c>
      <c r="D17" s="57">
        <v>0</v>
      </c>
      <c r="E17" s="55">
        <f t="shared" si="2"/>
        <v>1074</v>
      </c>
      <c r="F17" s="57">
        <v>1074</v>
      </c>
      <c r="G17" s="57">
        <v>0</v>
      </c>
      <c r="H17" s="57">
        <f t="shared" si="3"/>
        <v>0</v>
      </c>
      <c r="I17" s="57">
        <f t="shared" si="4"/>
        <v>0</v>
      </c>
      <c r="J17" s="56">
        <f t="shared" si="5"/>
        <v>0</v>
      </c>
      <c r="K17" s="71">
        <f t="shared" si="6"/>
        <v>0</v>
      </c>
      <c r="L17" s="71">
        <f t="shared" si="7"/>
        <v>0</v>
      </c>
      <c r="M17" s="72">
        <v>0</v>
      </c>
      <c r="N17" s="73" t="s">
        <v>78</v>
      </c>
    </row>
    <row r="18" s="40" customFormat="1" ht="47.25" customHeight="1" spans="1:14">
      <c r="A18" s="54" t="s">
        <v>89</v>
      </c>
      <c r="B18" s="55">
        <f t="shared" si="0"/>
        <v>6701</v>
      </c>
      <c r="C18" s="57">
        <v>6701</v>
      </c>
      <c r="D18" s="57">
        <v>0</v>
      </c>
      <c r="E18" s="55">
        <f t="shared" si="2"/>
        <v>6701</v>
      </c>
      <c r="F18" s="57">
        <v>6701</v>
      </c>
      <c r="G18" s="57">
        <v>0</v>
      </c>
      <c r="H18" s="57">
        <f t="shared" si="3"/>
        <v>0</v>
      </c>
      <c r="I18" s="57">
        <f t="shared" si="4"/>
        <v>0</v>
      </c>
      <c r="J18" s="56">
        <f t="shared" si="5"/>
        <v>0</v>
      </c>
      <c r="K18" s="71">
        <f t="shared" si="6"/>
        <v>0</v>
      </c>
      <c r="L18" s="71">
        <f t="shared" si="7"/>
        <v>0</v>
      </c>
      <c r="M18" s="72">
        <v>0</v>
      </c>
      <c r="N18" s="73" t="s">
        <v>78</v>
      </c>
    </row>
    <row r="19" s="40" customFormat="1" ht="28.5" customHeight="1" spans="1:14">
      <c r="A19" s="54" t="s">
        <v>90</v>
      </c>
      <c r="B19" s="55">
        <f t="shared" si="0"/>
        <v>3016</v>
      </c>
      <c r="C19" s="57">
        <v>3016</v>
      </c>
      <c r="D19" s="57">
        <v>0</v>
      </c>
      <c r="E19" s="55">
        <f t="shared" si="2"/>
        <v>3403</v>
      </c>
      <c r="F19" s="57">
        <v>3403</v>
      </c>
      <c r="G19" s="57">
        <v>0</v>
      </c>
      <c r="H19" s="57">
        <f t="shared" si="3"/>
        <v>387</v>
      </c>
      <c r="I19" s="57">
        <f t="shared" si="4"/>
        <v>387</v>
      </c>
      <c r="J19" s="56">
        <f t="shared" si="5"/>
        <v>0</v>
      </c>
      <c r="K19" s="71">
        <f t="shared" si="6"/>
        <v>12.8315649867374</v>
      </c>
      <c r="L19" s="71">
        <f t="shared" si="7"/>
        <v>12.8315649867374</v>
      </c>
      <c r="M19" s="72">
        <v>0</v>
      </c>
      <c r="N19" s="73" t="s">
        <v>78</v>
      </c>
    </row>
    <row r="20" s="40" customFormat="1" ht="28.5" customHeight="1" spans="1:14">
      <c r="A20" s="54" t="s">
        <v>91</v>
      </c>
      <c r="B20" s="55">
        <f t="shared" si="0"/>
        <v>1693</v>
      </c>
      <c r="C20" s="57">
        <f>C21+C22+C23+C24</f>
        <v>1693</v>
      </c>
      <c r="D20" s="57">
        <v>0</v>
      </c>
      <c r="E20" s="55">
        <f t="shared" si="2"/>
        <v>9632</v>
      </c>
      <c r="F20" s="57">
        <f>F21+F22+F23+F24</f>
        <v>9632</v>
      </c>
      <c r="G20" s="57">
        <v>0</v>
      </c>
      <c r="H20" s="57">
        <f t="shared" si="3"/>
        <v>7939</v>
      </c>
      <c r="I20" s="57">
        <f t="shared" si="4"/>
        <v>7939</v>
      </c>
      <c r="J20" s="56">
        <f t="shared" si="5"/>
        <v>0</v>
      </c>
      <c r="K20" s="71">
        <f t="shared" si="6"/>
        <v>468.930891907856</v>
      </c>
      <c r="L20" s="71">
        <f t="shared" si="7"/>
        <v>468.930891907856</v>
      </c>
      <c r="M20" s="72">
        <v>0</v>
      </c>
      <c r="N20" s="73" t="s">
        <v>78</v>
      </c>
    </row>
    <row r="21" s="40" customFormat="1" ht="75" customHeight="1" spans="1:14">
      <c r="A21" s="54" t="s">
        <v>92</v>
      </c>
      <c r="B21" s="55">
        <f t="shared" si="0"/>
        <v>0</v>
      </c>
      <c r="C21" s="57">
        <v>0</v>
      </c>
      <c r="D21" s="57">
        <v>0</v>
      </c>
      <c r="E21" s="55">
        <f t="shared" si="2"/>
        <v>0</v>
      </c>
      <c r="F21" s="57">
        <v>0</v>
      </c>
      <c r="G21" s="57">
        <v>0</v>
      </c>
      <c r="H21" s="57">
        <f t="shared" si="3"/>
        <v>0</v>
      </c>
      <c r="I21" s="57">
        <f t="shared" si="4"/>
        <v>0</v>
      </c>
      <c r="J21" s="56">
        <f t="shared" si="5"/>
        <v>0</v>
      </c>
      <c r="K21" s="71"/>
      <c r="L21" s="71"/>
      <c r="M21" s="72">
        <v>0</v>
      </c>
      <c r="N21" s="73" t="s">
        <v>78</v>
      </c>
    </row>
    <row r="22" s="40" customFormat="1" ht="51" customHeight="1" spans="1:14">
      <c r="A22" s="54" t="s">
        <v>93</v>
      </c>
      <c r="B22" s="55">
        <f t="shared" si="0"/>
        <v>467</v>
      </c>
      <c r="C22" s="57">
        <v>467</v>
      </c>
      <c r="D22" s="57">
        <v>0</v>
      </c>
      <c r="E22" s="55">
        <f t="shared" si="2"/>
        <v>467</v>
      </c>
      <c r="F22" s="57">
        <v>467</v>
      </c>
      <c r="G22" s="57">
        <v>0</v>
      </c>
      <c r="H22" s="57">
        <f t="shared" si="3"/>
        <v>0</v>
      </c>
      <c r="I22" s="57">
        <f t="shared" si="4"/>
        <v>0</v>
      </c>
      <c r="J22" s="56">
        <f t="shared" si="5"/>
        <v>0</v>
      </c>
      <c r="K22" s="71">
        <f t="shared" si="6"/>
        <v>0</v>
      </c>
      <c r="L22" s="71">
        <f t="shared" si="7"/>
        <v>0</v>
      </c>
      <c r="M22" s="72">
        <v>0</v>
      </c>
      <c r="N22" s="73" t="s">
        <v>78</v>
      </c>
    </row>
    <row r="23" s="40" customFormat="1" ht="43.5" customHeight="1" spans="1:14">
      <c r="A23" s="54" t="s">
        <v>94</v>
      </c>
      <c r="B23" s="55">
        <f t="shared" si="0"/>
        <v>1226</v>
      </c>
      <c r="C23" s="57">
        <v>1226</v>
      </c>
      <c r="D23" s="57">
        <v>0</v>
      </c>
      <c r="E23" s="55">
        <f t="shared" si="2"/>
        <v>1057</v>
      </c>
      <c r="F23" s="57">
        <v>1057</v>
      </c>
      <c r="G23" s="57">
        <v>0</v>
      </c>
      <c r="H23" s="57">
        <f t="shared" si="3"/>
        <v>-169</v>
      </c>
      <c r="I23" s="57">
        <f t="shared" si="4"/>
        <v>-169</v>
      </c>
      <c r="J23" s="56">
        <f t="shared" si="5"/>
        <v>0</v>
      </c>
      <c r="K23" s="71">
        <f t="shared" si="6"/>
        <v>-13.7846655791191</v>
      </c>
      <c r="L23" s="71">
        <f t="shared" si="7"/>
        <v>-13.7846655791191</v>
      </c>
      <c r="M23" s="72">
        <v>0</v>
      </c>
      <c r="N23" s="73" t="s">
        <v>78</v>
      </c>
    </row>
    <row r="24" s="40" customFormat="1" ht="55.5" customHeight="1" spans="1:14">
      <c r="A24" s="54" t="s">
        <v>95</v>
      </c>
      <c r="B24" s="55">
        <f t="shared" si="0"/>
        <v>0</v>
      </c>
      <c r="C24" s="57">
        <v>0</v>
      </c>
      <c r="D24" s="57">
        <v>0</v>
      </c>
      <c r="E24" s="55">
        <f t="shared" si="2"/>
        <v>8108</v>
      </c>
      <c r="F24" s="57">
        <v>8108</v>
      </c>
      <c r="G24" s="57">
        <v>0</v>
      </c>
      <c r="H24" s="57">
        <f t="shared" si="3"/>
        <v>8108</v>
      </c>
      <c r="I24" s="57">
        <f t="shared" si="4"/>
        <v>8108</v>
      </c>
      <c r="J24" s="56">
        <f t="shared" si="5"/>
        <v>0</v>
      </c>
      <c r="K24" s="71">
        <v>0</v>
      </c>
      <c r="L24" s="71">
        <v>0</v>
      </c>
      <c r="M24" s="72">
        <v>0</v>
      </c>
      <c r="N24" s="73" t="s">
        <v>78</v>
      </c>
    </row>
    <row r="25" s="40" customFormat="1" ht="28.5" customHeight="1" spans="1:14">
      <c r="A25" s="60" t="s">
        <v>96</v>
      </c>
      <c r="B25" s="55">
        <f t="shared" si="0"/>
        <v>2569</v>
      </c>
      <c r="C25" s="57">
        <f>C26+C27+C28+C29+C30</f>
        <v>2551</v>
      </c>
      <c r="D25" s="57">
        <v>18</v>
      </c>
      <c r="E25" s="55">
        <f t="shared" si="2"/>
        <v>2766</v>
      </c>
      <c r="F25" s="57">
        <f>F26+F27+F28+F29+F30</f>
        <v>2748</v>
      </c>
      <c r="G25" s="57">
        <v>18</v>
      </c>
      <c r="H25" s="57">
        <f t="shared" si="3"/>
        <v>197</v>
      </c>
      <c r="I25" s="57">
        <f t="shared" si="4"/>
        <v>197</v>
      </c>
      <c r="J25" s="56">
        <f t="shared" si="5"/>
        <v>0</v>
      </c>
      <c r="K25" s="71">
        <f t="shared" si="6"/>
        <v>7.6683534449202</v>
      </c>
      <c r="L25" s="71">
        <f t="shared" si="7"/>
        <v>7.72246177969424</v>
      </c>
      <c r="M25" s="72">
        <f>J25/D25*100</f>
        <v>0</v>
      </c>
      <c r="N25" s="73" t="s">
        <v>78</v>
      </c>
    </row>
    <row r="26" s="40" customFormat="1" ht="28.5" customHeight="1" spans="1:14">
      <c r="A26" s="60" t="s">
        <v>97</v>
      </c>
      <c r="B26" s="55">
        <f t="shared" si="0"/>
        <v>1800</v>
      </c>
      <c r="C26" s="57">
        <v>1800</v>
      </c>
      <c r="D26" s="57">
        <v>0</v>
      </c>
      <c r="E26" s="55">
        <f t="shared" si="2"/>
        <v>1800</v>
      </c>
      <c r="F26" s="57">
        <v>1800</v>
      </c>
      <c r="G26" s="57">
        <v>0</v>
      </c>
      <c r="H26" s="57">
        <f t="shared" si="3"/>
        <v>0</v>
      </c>
      <c r="I26" s="57">
        <f t="shared" si="4"/>
        <v>0</v>
      </c>
      <c r="J26" s="56">
        <f t="shared" si="5"/>
        <v>0</v>
      </c>
      <c r="K26" s="71">
        <f t="shared" si="6"/>
        <v>0</v>
      </c>
      <c r="L26" s="71">
        <f t="shared" si="7"/>
        <v>0</v>
      </c>
      <c r="M26" s="72">
        <v>0</v>
      </c>
      <c r="N26" s="73" t="s">
        <v>78</v>
      </c>
    </row>
    <row r="27" s="40" customFormat="1" ht="43.5" customHeight="1" spans="1:14">
      <c r="A27" s="60" t="s">
        <v>98</v>
      </c>
      <c r="B27" s="55">
        <f t="shared" si="0"/>
        <v>87</v>
      </c>
      <c r="C27" s="57">
        <v>87</v>
      </c>
      <c r="D27" s="57">
        <v>0</v>
      </c>
      <c r="E27" s="55">
        <f t="shared" si="2"/>
        <v>55</v>
      </c>
      <c r="F27" s="57">
        <v>55</v>
      </c>
      <c r="G27" s="57">
        <v>0</v>
      </c>
      <c r="H27" s="57">
        <f t="shared" si="3"/>
        <v>-32</v>
      </c>
      <c r="I27" s="57">
        <f t="shared" si="4"/>
        <v>-32</v>
      </c>
      <c r="J27" s="56">
        <f t="shared" si="5"/>
        <v>0</v>
      </c>
      <c r="K27" s="71">
        <f t="shared" si="6"/>
        <v>-36.7816091954023</v>
      </c>
      <c r="L27" s="71">
        <f t="shared" si="7"/>
        <v>-36.7816091954023</v>
      </c>
      <c r="M27" s="72">
        <v>0</v>
      </c>
      <c r="N27" s="73" t="s">
        <v>84</v>
      </c>
    </row>
    <row r="28" s="40" customFormat="1" ht="28.5" customHeight="1" spans="1:14">
      <c r="A28" s="59" t="s">
        <v>99</v>
      </c>
      <c r="B28" s="55">
        <f t="shared" si="0"/>
        <v>200</v>
      </c>
      <c r="C28" s="57">
        <v>182</v>
      </c>
      <c r="D28" s="57">
        <v>18</v>
      </c>
      <c r="E28" s="55">
        <f t="shared" si="2"/>
        <v>200</v>
      </c>
      <c r="F28" s="57">
        <v>182</v>
      </c>
      <c r="G28" s="57">
        <v>18</v>
      </c>
      <c r="H28" s="57">
        <f t="shared" si="3"/>
        <v>0</v>
      </c>
      <c r="I28" s="57">
        <f t="shared" si="4"/>
        <v>0</v>
      </c>
      <c r="J28" s="56">
        <f t="shared" si="5"/>
        <v>0</v>
      </c>
      <c r="K28" s="71">
        <f t="shared" si="6"/>
        <v>0</v>
      </c>
      <c r="L28" s="71">
        <f t="shared" si="7"/>
        <v>0</v>
      </c>
      <c r="M28" s="72">
        <f>J28/D28*100</f>
        <v>0</v>
      </c>
      <c r="N28" s="73" t="s">
        <v>84</v>
      </c>
    </row>
    <row r="29" s="40" customFormat="1" ht="28.5" customHeight="1" spans="1:14">
      <c r="A29" s="59" t="s">
        <v>100</v>
      </c>
      <c r="B29" s="55">
        <f t="shared" si="0"/>
        <v>482</v>
      </c>
      <c r="C29" s="57">
        <v>482</v>
      </c>
      <c r="D29" s="57">
        <v>0</v>
      </c>
      <c r="E29" s="55">
        <f t="shared" si="2"/>
        <v>711</v>
      </c>
      <c r="F29" s="57">
        <v>711</v>
      </c>
      <c r="G29" s="57">
        <v>0</v>
      </c>
      <c r="H29" s="57">
        <f t="shared" si="3"/>
        <v>229</v>
      </c>
      <c r="I29" s="57">
        <f t="shared" si="4"/>
        <v>229</v>
      </c>
      <c r="J29" s="56">
        <f t="shared" si="5"/>
        <v>0</v>
      </c>
      <c r="K29" s="71">
        <f t="shared" si="6"/>
        <v>47.5103734439834</v>
      </c>
      <c r="L29" s="71">
        <f t="shared" si="7"/>
        <v>47.5103734439834</v>
      </c>
      <c r="M29" s="72">
        <v>0</v>
      </c>
      <c r="N29" s="73" t="s">
        <v>84</v>
      </c>
    </row>
    <row r="30" s="40" customFormat="1" ht="28.5" customHeight="1" spans="1:14">
      <c r="A30" s="59" t="s">
        <v>101</v>
      </c>
      <c r="B30" s="55">
        <f t="shared" si="0"/>
        <v>0</v>
      </c>
      <c r="C30" s="57">
        <v>0</v>
      </c>
      <c r="D30" s="57">
        <v>0</v>
      </c>
      <c r="E30" s="55">
        <f t="shared" si="2"/>
        <v>0</v>
      </c>
      <c r="F30" s="57">
        <v>0</v>
      </c>
      <c r="G30" s="57">
        <v>0</v>
      </c>
      <c r="H30" s="57">
        <f t="shared" si="3"/>
        <v>0</v>
      </c>
      <c r="I30" s="57">
        <f t="shared" si="4"/>
        <v>0</v>
      </c>
      <c r="J30" s="56">
        <f t="shared" si="5"/>
        <v>0</v>
      </c>
      <c r="K30" s="71">
        <v>0</v>
      </c>
      <c r="L30" s="71">
        <v>0</v>
      </c>
      <c r="M30" s="72">
        <v>0</v>
      </c>
      <c r="N30" s="73"/>
    </row>
    <row r="31" s="40" customFormat="1" ht="28.5" customHeight="1" spans="1:14">
      <c r="A31" s="60" t="s">
        <v>102</v>
      </c>
      <c r="B31" s="55">
        <f t="shared" si="0"/>
        <v>1384</v>
      </c>
      <c r="C31" s="57">
        <v>1384</v>
      </c>
      <c r="D31" s="57">
        <v>0</v>
      </c>
      <c r="E31" s="55">
        <f t="shared" si="2"/>
        <v>1149</v>
      </c>
      <c r="F31" s="57">
        <v>1149</v>
      </c>
      <c r="G31" s="57">
        <v>0</v>
      </c>
      <c r="H31" s="57">
        <f t="shared" si="3"/>
        <v>-235</v>
      </c>
      <c r="I31" s="57">
        <f t="shared" si="4"/>
        <v>-235</v>
      </c>
      <c r="J31" s="56">
        <f t="shared" si="5"/>
        <v>0</v>
      </c>
      <c r="K31" s="71">
        <f t="shared" si="6"/>
        <v>-16.9797687861272</v>
      </c>
      <c r="L31" s="71">
        <f t="shared" si="7"/>
        <v>-16.9797687861272</v>
      </c>
      <c r="M31" s="72">
        <v>0</v>
      </c>
      <c r="N31" s="73" t="s">
        <v>84</v>
      </c>
    </row>
    <row r="32" s="40" customFormat="1" ht="28.5" customHeight="1" spans="1:14">
      <c r="A32" s="54" t="s">
        <v>103</v>
      </c>
      <c r="B32" s="55">
        <f t="shared" si="0"/>
        <v>1135</v>
      </c>
      <c r="C32" s="57">
        <v>1135</v>
      </c>
      <c r="D32" s="57">
        <v>0</v>
      </c>
      <c r="E32" s="55">
        <f t="shared" si="2"/>
        <v>1135</v>
      </c>
      <c r="F32" s="57">
        <v>1135</v>
      </c>
      <c r="G32" s="57">
        <v>0</v>
      </c>
      <c r="H32" s="57">
        <f t="shared" si="3"/>
        <v>0</v>
      </c>
      <c r="I32" s="57">
        <f t="shared" si="4"/>
        <v>0</v>
      </c>
      <c r="J32" s="56">
        <f t="shared" si="5"/>
        <v>0</v>
      </c>
      <c r="K32" s="71">
        <f t="shared" si="6"/>
        <v>0</v>
      </c>
      <c r="L32" s="71">
        <f t="shared" si="7"/>
        <v>0</v>
      </c>
      <c r="M32" s="72">
        <v>0</v>
      </c>
      <c r="N32" s="73" t="s">
        <v>84</v>
      </c>
    </row>
    <row r="33" s="40" customFormat="1" ht="28.5" customHeight="1" spans="1:14">
      <c r="A33" s="60" t="s">
        <v>104</v>
      </c>
      <c r="B33" s="55">
        <f t="shared" si="0"/>
        <v>9439</v>
      </c>
      <c r="C33" s="57">
        <v>9439</v>
      </c>
      <c r="D33" s="57">
        <v>0</v>
      </c>
      <c r="E33" s="55">
        <f t="shared" si="2"/>
        <v>8483</v>
      </c>
      <c r="F33" s="57">
        <v>8483</v>
      </c>
      <c r="G33" s="57">
        <v>0</v>
      </c>
      <c r="H33" s="57">
        <f t="shared" si="3"/>
        <v>-956</v>
      </c>
      <c r="I33" s="57">
        <f t="shared" si="4"/>
        <v>-956</v>
      </c>
      <c r="J33" s="56">
        <f t="shared" si="5"/>
        <v>0</v>
      </c>
      <c r="K33" s="71">
        <f t="shared" si="6"/>
        <v>-10.1281915457146</v>
      </c>
      <c r="L33" s="71">
        <f t="shared" si="7"/>
        <v>-10.1281915457146</v>
      </c>
      <c r="M33" s="72">
        <v>0</v>
      </c>
      <c r="N33" s="73" t="s">
        <v>84</v>
      </c>
    </row>
    <row r="34" s="40" customFormat="1" ht="28.5" customHeight="1" spans="1:14">
      <c r="A34" s="60" t="s">
        <v>105</v>
      </c>
      <c r="B34" s="55">
        <f t="shared" si="0"/>
        <v>0</v>
      </c>
      <c r="C34" s="57">
        <v>0</v>
      </c>
      <c r="D34" s="57">
        <v>0</v>
      </c>
      <c r="E34" s="55">
        <f t="shared" si="2"/>
        <v>0</v>
      </c>
      <c r="F34" s="57">
        <v>0</v>
      </c>
      <c r="G34" s="57">
        <v>0</v>
      </c>
      <c r="H34" s="57">
        <f t="shared" si="3"/>
        <v>0</v>
      </c>
      <c r="I34" s="57">
        <f t="shared" si="4"/>
        <v>0</v>
      </c>
      <c r="J34" s="56">
        <f t="shared" si="5"/>
        <v>0</v>
      </c>
      <c r="K34" s="71">
        <v>0</v>
      </c>
      <c r="L34" s="71">
        <v>0</v>
      </c>
      <c r="M34" s="72">
        <v>0</v>
      </c>
      <c r="N34" s="73" t="s">
        <v>84</v>
      </c>
    </row>
    <row r="35" s="40" customFormat="1" ht="28.5" customHeight="1" spans="1:14">
      <c r="A35" s="60" t="s">
        <v>106</v>
      </c>
      <c r="B35" s="55">
        <f t="shared" si="0"/>
        <v>3280</v>
      </c>
      <c r="C35" s="57">
        <f>C36+C37+C38+C39</f>
        <v>3280</v>
      </c>
      <c r="D35" s="57">
        <v>0</v>
      </c>
      <c r="E35" s="55">
        <f t="shared" si="2"/>
        <v>3246</v>
      </c>
      <c r="F35" s="57">
        <f>F36+F37+F38+F39</f>
        <v>3246</v>
      </c>
      <c r="G35" s="57">
        <v>0</v>
      </c>
      <c r="H35" s="57">
        <f t="shared" si="3"/>
        <v>-34</v>
      </c>
      <c r="I35" s="57">
        <f t="shared" si="4"/>
        <v>-34</v>
      </c>
      <c r="J35" s="56">
        <f t="shared" si="5"/>
        <v>0</v>
      </c>
      <c r="K35" s="71">
        <f t="shared" si="6"/>
        <v>-1.03658536585366</v>
      </c>
      <c r="L35" s="71">
        <f t="shared" si="7"/>
        <v>-1.03658536585366</v>
      </c>
      <c r="M35" s="72">
        <v>0</v>
      </c>
      <c r="N35" s="73" t="s">
        <v>84</v>
      </c>
    </row>
    <row r="36" s="40" customFormat="1" ht="28.5" customHeight="1" spans="1:14">
      <c r="A36" s="60" t="s">
        <v>107</v>
      </c>
      <c r="B36" s="55">
        <f t="shared" si="0"/>
        <v>2896</v>
      </c>
      <c r="C36" s="57">
        <v>2896</v>
      </c>
      <c r="D36" s="57">
        <v>0</v>
      </c>
      <c r="E36" s="55">
        <f t="shared" si="2"/>
        <v>2896</v>
      </c>
      <c r="F36" s="57">
        <v>2896</v>
      </c>
      <c r="G36" s="57">
        <v>0</v>
      </c>
      <c r="H36" s="57">
        <f t="shared" si="3"/>
        <v>0</v>
      </c>
      <c r="I36" s="57">
        <f t="shared" si="4"/>
        <v>0</v>
      </c>
      <c r="J36" s="56">
        <f t="shared" si="5"/>
        <v>0</v>
      </c>
      <c r="K36" s="71">
        <f t="shared" si="6"/>
        <v>0</v>
      </c>
      <c r="L36" s="71">
        <f t="shared" si="7"/>
        <v>0</v>
      </c>
      <c r="M36" s="72">
        <v>0</v>
      </c>
      <c r="N36" s="73" t="s">
        <v>84</v>
      </c>
    </row>
    <row r="37" s="40" customFormat="1" ht="39.75" customHeight="1" spans="1:14">
      <c r="A37" s="60" t="s">
        <v>108</v>
      </c>
      <c r="B37" s="55">
        <f t="shared" si="0"/>
        <v>4</v>
      </c>
      <c r="C37" s="57">
        <v>4</v>
      </c>
      <c r="D37" s="57">
        <v>0</v>
      </c>
      <c r="E37" s="55">
        <f t="shared" si="2"/>
        <v>4</v>
      </c>
      <c r="F37" s="57">
        <v>4</v>
      </c>
      <c r="G37" s="57">
        <v>0</v>
      </c>
      <c r="H37" s="57">
        <f t="shared" si="3"/>
        <v>0</v>
      </c>
      <c r="I37" s="57">
        <f t="shared" si="4"/>
        <v>0</v>
      </c>
      <c r="J37" s="56">
        <f t="shared" si="5"/>
        <v>0</v>
      </c>
      <c r="K37" s="71">
        <f t="shared" si="6"/>
        <v>0</v>
      </c>
      <c r="L37" s="71">
        <f t="shared" si="7"/>
        <v>0</v>
      </c>
      <c r="M37" s="72">
        <v>0</v>
      </c>
      <c r="N37" s="73" t="s">
        <v>84</v>
      </c>
    </row>
    <row r="38" s="40" customFormat="1" ht="51.75" customHeight="1" spans="1:14">
      <c r="A38" s="59" t="s">
        <v>109</v>
      </c>
      <c r="B38" s="55">
        <f t="shared" ref="B38:B81" si="9">C38+D38</f>
        <v>380</v>
      </c>
      <c r="C38" s="57">
        <v>380</v>
      </c>
      <c r="D38" s="57">
        <v>0</v>
      </c>
      <c r="E38" s="55">
        <f t="shared" ref="E38:E81" si="10">F38+G38</f>
        <v>346</v>
      </c>
      <c r="F38" s="57">
        <v>346</v>
      </c>
      <c r="G38" s="57">
        <v>0</v>
      </c>
      <c r="H38" s="57">
        <f t="shared" ref="H38:H81" si="11">E38-B38</f>
        <v>-34</v>
      </c>
      <c r="I38" s="57">
        <f t="shared" ref="I38:I81" si="12">F38-C38</f>
        <v>-34</v>
      </c>
      <c r="J38" s="56">
        <f t="shared" ref="J38:J81" si="13">G38-D38</f>
        <v>0</v>
      </c>
      <c r="K38" s="71">
        <f t="shared" ref="K38:K75" si="14">H38/B38*100</f>
        <v>-8.94736842105263</v>
      </c>
      <c r="L38" s="71">
        <f t="shared" ref="L38:L75" si="15">I38/C38*100</f>
        <v>-8.94736842105263</v>
      </c>
      <c r="M38" s="72">
        <v>0</v>
      </c>
      <c r="N38" s="73" t="s">
        <v>84</v>
      </c>
    </row>
    <row r="39" s="40" customFormat="1" ht="28.5" customHeight="1" spans="1:14">
      <c r="A39" s="59" t="s">
        <v>110</v>
      </c>
      <c r="B39" s="55">
        <f t="shared" si="9"/>
        <v>0</v>
      </c>
      <c r="C39" s="57">
        <v>0</v>
      </c>
      <c r="D39" s="57">
        <v>0</v>
      </c>
      <c r="E39" s="55">
        <f t="shared" si="10"/>
        <v>0</v>
      </c>
      <c r="F39" s="57">
        <v>0</v>
      </c>
      <c r="G39" s="57">
        <v>0</v>
      </c>
      <c r="H39" s="57">
        <f t="shared" si="11"/>
        <v>0</v>
      </c>
      <c r="I39" s="57">
        <f t="shared" si="12"/>
        <v>0</v>
      </c>
      <c r="J39" s="56">
        <f t="shared" si="13"/>
        <v>0</v>
      </c>
      <c r="K39" s="71">
        <v>0</v>
      </c>
      <c r="L39" s="71">
        <v>0</v>
      </c>
      <c r="M39" s="72">
        <v>0</v>
      </c>
      <c r="N39" s="73" t="s">
        <v>84</v>
      </c>
    </row>
    <row r="40" s="40" customFormat="1" ht="28.5" customHeight="1" spans="1:14">
      <c r="A40" s="60" t="s">
        <v>111</v>
      </c>
      <c r="B40" s="55">
        <f t="shared" si="9"/>
        <v>288.64</v>
      </c>
      <c r="C40" s="57">
        <f>C41</f>
        <v>288.64</v>
      </c>
      <c r="D40" s="57">
        <v>0</v>
      </c>
      <c r="E40" s="55">
        <f t="shared" si="10"/>
        <v>288</v>
      </c>
      <c r="F40" s="57">
        <f>F41</f>
        <v>288</v>
      </c>
      <c r="G40" s="57">
        <v>0</v>
      </c>
      <c r="H40" s="57">
        <f t="shared" si="11"/>
        <v>-0.639999999999986</v>
      </c>
      <c r="I40" s="57">
        <f t="shared" si="12"/>
        <v>-0.639999999999986</v>
      </c>
      <c r="J40" s="56">
        <f t="shared" si="13"/>
        <v>0</v>
      </c>
      <c r="K40" s="71">
        <f t="shared" si="14"/>
        <v>-0.221729490022168</v>
      </c>
      <c r="L40" s="71">
        <f t="shared" si="15"/>
        <v>-0.221729490022168</v>
      </c>
      <c r="M40" s="72">
        <v>0</v>
      </c>
      <c r="N40" s="73"/>
    </row>
    <row r="41" s="40" customFormat="1" ht="28.5" customHeight="1" spans="1:14">
      <c r="A41" s="54" t="s">
        <v>112</v>
      </c>
      <c r="B41" s="55">
        <f t="shared" si="9"/>
        <v>288.64</v>
      </c>
      <c r="C41" s="57">
        <v>288.64</v>
      </c>
      <c r="D41" s="57">
        <v>0</v>
      </c>
      <c r="E41" s="55">
        <f t="shared" si="10"/>
        <v>288</v>
      </c>
      <c r="F41" s="57">
        <v>288</v>
      </c>
      <c r="G41" s="57">
        <v>0</v>
      </c>
      <c r="H41" s="57">
        <f t="shared" si="11"/>
        <v>-0.639999999999986</v>
      </c>
      <c r="I41" s="57">
        <f t="shared" si="12"/>
        <v>-0.639999999999986</v>
      </c>
      <c r="J41" s="56">
        <f t="shared" si="13"/>
        <v>0</v>
      </c>
      <c r="K41" s="71">
        <f t="shared" si="14"/>
        <v>-0.221729490022168</v>
      </c>
      <c r="L41" s="71">
        <f t="shared" si="15"/>
        <v>-0.221729490022168</v>
      </c>
      <c r="M41" s="72">
        <v>0</v>
      </c>
      <c r="N41" s="73" t="s">
        <v>78</v>
      </c>
    </row>
    <row r="42" s="40" customFormat="1" ht="28.5" customHeight="1" spans="1:14">
      <c r="A42" s="60" t="s">
        <v>113</v>
      </c>
      <c r="B42" s="55">
        <f t="shared" si="9"/>
        <v>8330.17</v>
      </c>
      <c r="C42" s="57">
        <f t="shared" ref="B42:G42" si="16">SUM(C43:C59)</f>
        <v>8277.17</v>
      </c>
      <c r="D42" s="57">
        <f t="shared" si="16"/>
        <v>53</v>
      </c>
      <c r="E42" s="55">
        <f t="shared" si="10"/>
        <v>6076.02</v>
      </c>
      <c r="F42" s="57">
        <f t="shared" si="16"/>
        <v>6076.02</v>
      </c>
      <c r="G42" s="57">
        <f t="shared" si="16"/>
        <v>0</v>
      </c>
      <c r="H42" s="57">
        <f t="shared" si="11"/>
        <v>-2254.15</v>
      </c>
      <c r="I42" s="57">
        <f t="shared" si="12"/>
        <v>-2201.15</v>
      </c>
      <c r="J42" s="56">
        <f t="shared" si="13"/>
        <v>-53</v>
      </c>
      <c r="K42" s="71">
        <f t="shared" si="14"/>
        <v>-27.0600720033325</v>
      </c>
      <c r="L42" s="71">
        <f t="shared" si="15"/>
        <v>-26.5930263604589</v>
      </c>
      <c r="M42" s="72">
        <f>J42/D42*100</f>
        <v>-100</v>
      </c>
      <c r="N42" s="73" t="s">
        <v>84</v>
      </c>
    </row>
    <row r="43" s="40" customFormat="1" ht="28.5" customHeight="1" spans="1:14">
      <c r="A43" s="54" t="s">
        <v>114</v>
      </c>
      <c r="B43" s="55">
        <f t="shared" si="9"/>
        <v>584.45</v>
      </c>
      <c r="C43" s="57">
        <f>569.93+14.52</f>
        <v>584.45</v>
      </c>
      <c r="D43" s="57">
        <v>0</v>
      </c>
      <c r="E43" s="55">
        <f t="shared" si="10"/>
        <v>181</v>
      </c>
      <c r="F43" s="57">
        <v>181</v>
      </c>
      <c r="G43" s="57">
        <v>0</v>
      </c>
      <c r="H43" s="57">
        <f t="shared" si="11"/>
        <v>-403.45</v>
      </c>
      <c r="I43" s="57">
        <f t="shared" si="12"/>
        <v>-403.45</v>
      </c>
      <c r="J43" s="56">
        <f t="shared" si="13"/>
        <v>0</v>
      </c>
      <c r="K43" s="71">
        <f t="shared" si="14"/>
        <v>-69.0307126358115</v>
      </c>
      <c r="L43" s="71">
        <f t="shared" si="15"/>
        <v>-69.0307126358115</v>
      </c>
      <c r="M43" s="72">
        <v>0</v>
      </c>
      <c r="N43" s="73" t="s">
        <v>84</v>
      </c>
    </row>
    <row r="44" s="40" customFormat="1" ht="28.5" customHeight="1" spans="1:14">
      <c r="A44" s="54" t="s">
        <v>115</v>
      </c>
      <c r="B44" s="55">
        <f t="shared" si="9"/>
        <v>0</v>
      </c>
      <c r="C44" s="57">
        <v>0</v>
      </c>
      <c r="D44" s="57">
        <v>0</v>
      </c>
      <c r="E44" s="55">
        <f t="shared" si="10"/>
        <v>0</v>
      </c>
      <c r="F44" s="57">
        <v>0</v>
      </c>
      <c r="G44" s="57">
        <v>0</v>
      </c>
      <c r="H44" s="57">
        <f t="shared" si="11"/>
        <v>0</v>
      </c>
      <c r="I44" s="57">
        <f t="shared" si="12"/>
        <v>0</v>
      </c>
      <c r="J44" s="56">
        <f t="shared" si="13"/>
        <v>0</v>
      </c>
      <c r="K44" s="71">
        <v>0</v>
      </c>
      <c r="L44" s="71">
        <v>0</v>
      </c>
      <c r="M44" s="72">
        <v>0</v>
      </c>
      <c r="N44" s="73" t="s">
        <v>78</v>
      </c>
    </row>
    <row r="45" s="40" customFormat="1" ht="28.5" customHeight="1" spans="1:14">
      <c r="A45" s="54" t="s">
        <v>116</v>
      </c>
      <c r="B45" s="55">
        <f t="shared" si="9"/>
        <v>215</v>
      </c>
      <c r="C45" s="57">
        <v>215</v>
      </c>
      <c r="D45" s="57">
        <v>0</v>
      </c>
      <c r="E45" s="55">
        <f t="shared" si="10"/>
        <v>184</v>
      </c>
      <c r="F45" s="57">
        <v>184</v>
      </c>
      <c r="G45" s="57">
        <v>0</v>
      </c>
      <c r="H45" s="57">
        <f t="shared" si="11"/>
        <v>-31</v>
      </c>
      <c r="I45" s="57">
        <f t="shared" si="12"/>
        <v>-31</v>
      </c>
      <c r="J45" s="56">
        <f t="shared" si="13"/>
        <v>0</v>
      </c>
      <c r="K45" s="71">
        <f t="shared" si="14"/>
        <v>-14.4186046511628</v>
      </c>
      <c r="L45" s="71">
        <f t="shared" si="15"/>
        <v>-14.4186046511628</v>
      </c>
      <c r="M45" s="72">
        <v>0</v>
      </c>
      <c r="N45" s="73" t="s">
        <v>84</v>
      </c>
    </row>
    <row r="46" s="40" customFormat="1" ht="28.5" customHeight="1" spans="1:14">
      <c r="A46" s="59" t="s">
        <v>117</v>
      </c>
      <c r="B46" s="55">
        <f t="shared" si="9"/>
        <v>697</v>
      </c>
      <c r="C46" s="57">
        <v>697</v>
      </c>
      <c r="D46" s="57">
        <v>0</v>
      </c>
      <c r="E46" s="55">
        <f t="shared" si="10"/>
        <v>697</v>
      </c>
      <c r="F46" s="57">
        <v>697</v>
      </c>
      <c r="G46" s="57">
        <v>0</v>
      </c>
      <c r="H46" s="57">
        <f t="shared" si="11"/>
        <v>0</v>
      </c>
      <c r="I46" s="57">
        <f t="shared" si="12"/>
        <v>0</v>
      </c>
      <c r="J46" s="56">
        <f t="shared" si="13"/>
        <v>0</v>
      </c>
      <c r="K46" s="71">
        <f t="shared" si="14"/>
        <v>0</v>
      </c>
      <c r="L46" s="71">
        <f t="shared" si="15"/>
        <v>0</v>
      </c>
      <c r="M46" s="72">
        <v>0</v>
      </c>
      <c r="N46" s="73" t="s">
        <v>84</v>
      </c>
    </row>
    <row r="47" s="40" customFormat="1" ht="28.5" customHeight="1" spans="1:14">
      <c r="A47" s="59" t="s">
        <v>118</v>
      </c>
      <c r="B47" s="55">
        <f t="shared" si="9"/>
        <v>167</v>
      </c>
      <c r="C47" s="57">
        <v>167</v>
      </c>
      <c r="D47" s="57">
        <v>0</v>
      </c>
      <c r="E47" s="55">
        <f t="shared" si="10"/>
        <v>126</v>
      </c>
      <c r="F47" s="57">
        <v>126</v>
      </c>
      <c r="G47" s="57">
        <v>0</v>
      </c>
      <c r="H47" s="57">
        <f t="shared" si="11"/>
        <v>-41</v>
      </c>
      <c r="I47" s="57">
        <f t="shared" si="12"/>
        <v>-41</v>
      </c>
      <c r="J47" s="56">
        <f t="shared" si="13"/>
        <v>0</v>
      </c>
      <c r="K47" s="71">
        <f t="shared" si="14"/>
        <v>-24.5508982035928</v>
      </c>
      <c r="L47" s="71">
        <f t="shared" si="15"/>
        <v>-24.5508982035928</v>
      </c>
      <c r="M47" s="72">
        <v>0</v>
      </c>
      <c r="N47" s="73" t="s">
        <v>84</v>
      </c>
    </row>
    <row r="48" s="40" customFormat="1" ht="28.5" customHeight="1" spans="1:14">
      <c r="A48" s="59" t="s">
        <v>119</v>
      </c>
      <c r="B48" s="55">
        <f t="shared" si="9"/>
        <v>35.52</v>
      </c>
      <c r="C48" s="57">
        <v>35.52</v>
      </c>
      <c r="D48" s="57">
        <v>0</v>
      </c>
      <c r="E48" s="55">
        <f t="shared" si="10"/>
        <v>35.52</v>
      </c>
      <c r="F48" s="57">
        <v>35.52</v>
      </c>
      <c r="G48" s="57">
        <v>0</v>
      </c>
      <c r="H48" s="57">
        <f t="shared" si="11"/>
        <v>0</v>
      </c>
      <c r="I48" s="57">
        <f t="shared" si="12"/>
        <v>0</v>
      </c>
      <c r="J48" s="56">
        <f t="shared" si="13"/>
        <v>0</v>
      </c>
      <c r="K48" s="71">
        <f t="shared" si="14"/>
        <v>0</v>
      </c>
      <c r="L48" s="71">
        <f t="shared" si="15"/>
        <v>0</v>
      </c>
      <c r="M48" s="72">
        <v>0</v>
      </c>
      <c r="N48" s="73" t="s">
        <v>84</v>
      </c>
    </row>
    <row r="49" s="40" customFormat="1" ht="55.5" customHeight="1" spans="1:14">
      <c r="A49" s="59" t="s">
        <v>120</v>
      </c>
      <c r="B49" s="55">
        <f t="shared" si="9"/>
        <v>22</v>
      </c>
      <c r="C49" s="57">
        <v>22</v>
      </c>
      <c r="D49" s="57">
        <v>0</v>
      </c>
      <c r="E49" s="55">
        <f t="shared" si="10"/>
        <v>22</v>
      </c>
      <c r="F49" s="57">
        <v>22</v>
      </c>
      <c r="G49" s="57">
        <v>0</v>
      </c>
      <c r="H49" s="57">
        <f t="shared" si="11"/>
        <v>0</v>
      </c>
      <c r="I49" s="57">
        <f t="shared" si="12"/>
        <v>0</v>
      </c>
      <c r="J49" s="56">
        <f t="shared" si="13"/>
        <v>0</v>
      </c>
      <c r="K49" s="71">
        <f t="shared" si="14"/>
        <v>0</v>
      </c>
      <c r="L49" s="71">
        <f t="shared" si="15"/>
        <v>0</v>
      </c>
      <c r="M49" s="72">
        <v>0</v>
      </c>
      <c r="N49" s="73" t="s">
        <v>84</v>
      </c>
    </row>
    <row r="50" s="40" customFormat="1" ht="28.5" customHeight="1" spans="1:14">
      <c r="A50" s="59" t="s">
        <v>121</v>
      </c>
      <c r="B50" s="55">
        <f t="shared" si="9"/>
        <v>58</v>
      </c>
      <c r="C50" s="57">
        <v>58</v>
      </c>
      <c r="D50" s="57">
        <v>0</v>
      </c>
      <c r="E50" s="55">
        <f t="shared" si="10"/>
        <v>58</v>
      </c>
      <c r="F50" s="57">
        <v>58</v>
      </c>
      <c r="G50" s="57">
        <v>0</v>
      </c>
      <c r="H50" s="57">
        <f t="shared" si="11"/>
        <v>0</v>
      </c>
      <c r="I50" s="57">
        <f t="shared" si="12"/>
        <v>0</v>
      </c>
      <c r="J50" s="56">
        <f t="shared" si="13"/>
        <v>0</v>
      </c>
      <c r="K50" s="71"/>
      <c r="L50" s="71"/>
      <c r="M50" s="72">
        <v>0</v>
      </c>
      <c r="N50" s="73" t="s">
        <v>84</v>
      </c>
    </row>
    <row r="51" s="40" customFormat="1" ht="28.5" customHeight="1" spans="1:14">
      <c r="A51" s="59" t="s">
        <v>122</v>
      </c>
      <c r="B51" s="55">
        <f t="shared" si="9"/>
        <v>7</v>
      </c>
      <c r="C51" s="57">
        <v>7</v>
      </c>
      <c r="D51" s="57">
        <v>0</v>
      </c>
      <c r="E51" s="55">
        <f t="shared" si="10"/>
        <v>7</v>
      </c>
      <c r="F51" s="57">
        <v>7</v>
      </c>
      <c r="G51" s="57">
        <v>0</v>
      </c>
      <c r="H51" s="57">
        <f t="shared" si="11"/>
        <v>0</v>
      </c>
      <c r="I51" s="57">
        <f t="shared" si="12"/>
        <v>0</v>
      </c>
      <c r="J51" s="56">
        <f t="shared" si="13"/>
        <v>0</v>
      </c>
      <c r="K51" s="71">
        <f t="shared" si="14"/>
        <v>0</v>
      </c>
      <c r="L51" s="71">
        <f t="shared" si="15"/>
        <v>0</v>
      </c>
      <c r="M51" s="72">
        <v>0</v>
      </c>
      <c r="N51" s="73" t="s">
        <v>84</v>
      </c>
    </row>
    <row r="52" s="40" customFormat="1" ht="28.5" customHeight="1" spans="1:14">
      <c r="A52" s="59" t="s">
        <v>123</v>
      </c>
      <c r="B52" s="55">
        <f t="shared" si="9"/>
        <v>313.7</v>
      </c>
      <c r="C52" s="57">
        <v>313.7</v>
      </c>
      <c r="D52" s="57">
        <v>0</v>
      </c>
      <c r="E52" s="55">
        <f t="shared" si="10"/>
        <v>557</v>
      </c>
      <c r="F52" s="57">
        <v>557</v>
      </c>
      <c r="G52" s="57">
        <v>0</v>
      </c>
      <c r="H52" s="57">
        <f t="shared" si="11"/>
        <v>243.3</v>
      </c>
      <c r="I52" s="57">
        <f t="shared" si="12"/>
        <v>243.3</v>
      </c>
      <c r="J52" s="56">
        <f t="shared" si="13"/>
        <v>0</v>
      </c>
      <c r="K52" s="71">
        <f t="shared" si="14"/>
        <v>77.5581766018489</v>
      </c>
      <c r="L52" s="71">
        <f t="shared" si="15"/>
        <v>77.5581766018489</v>
      </c>
      <c r="M52" s="72">
        <v>0</v>
      </c>
      <c r="N52" s="73" t="s">
        <v>84</v>
      </c>
    </row>
    <row r="53" s="40" customFormat="1" ht="28.5" customHeight="1" spans="1:14">
      <c r="A53" s="59" t="s">
        <v>124</v>
      </c>
      <c r="B53" s="55">
        <f t="shared" si="9"/>
        <v>10</v>
      </c>
      <c r="C53" s="57">
        <v>10</v>
      </c>
      <c r="D53" s="57">
        <v>0</v>
      </c>
      <c r="E53" s="55">
        <f t="shared" si="10"/>
        <v>17</v>
      </c>
      <c r="F53" s="57">
        <v>17</v>
      </c>
      <c r="G53" s="57">
        <v>0</v>
      </c>
      <c r="H53" s="57">
        <f t="shared" si="11"/>
        <v>7</v>
      </c>
      <c r="I53" s="57">
        <f t="shared" si="12"/>
        <v>7</v>
      </c>
      <c r="J53" s="56">
        <f t="shared" si="13"/>
        <v>0</v>
      </c>
      <c r="K53" s="71">
        <f t="shared" si="14"/>
        <v>70</v>
      </c>
      <c r="L53" s="71">
        <f t="shared" si="15"/>
        <v>70</v>
      </c>
      <c r="M53" s="72">
        <v>0</v>
      </c>
      <c r="N53" s="73" t="s">
        <v>84</v>
      </c>
    </row>
    <row r="54" s="40" customFormat="1" ht="28.5" customHeight="1" spans="1:14">
      <c r="A54" s="59" t="s">
        <v>125</v>
      </c>
      <c r="B54" s="55">
        <f t="shared" si="9"/>
        <v>20</v>
      </c>
      <c r="C54" s="57">
        <v>20</v>
      </c>
      <c r="D54" s="57">
        <v>0</v>
      </c>
      <c r="E54" s="55">
        <f t="shared" si="10"/>
        <v>240</v>
      </c>
      <c r="F54" s="57">
        <v>240</v>
      </c>
      <c r="G54" s="57">
        <v>0</v>
      </c>
      <c r="H54" s="57">
        <f t="shared" si="11"/>
        <v>220</v>
      </c>
      <c r="I54" s="57">
        <f t="shared" si="12"/>
        <v>220</v>
      </c>
      <c r="J54" s="56">
        <f t="shared" si="13"/>
        <v>0</v>
      </c>
      <c r="K54" s="71">
        <f t="shared" si="14"/>
        <v>1100</v>
      </c>
      <c r="L54" s="71">
        <f t="shared" si="15"/>
        <v>1100</v>
      </c>
      <c r="M54" s="72">
        <v>0</v>
      </c>
      <c r="N54" s="73" t="s">
        <v>84</v>
      </c>
    </row>
    <row r="55" s="40" customFormat="1" ht="28.5" customHeight="1" spans="1:14">
      <c r="A55" s="59" t="s">
        <v>126</v>
      </c>
      <c r="B55" s="55">
        <f t="shared" si="9"/>
        <v>24</v>
      </c>
      <c r="C55" s="57">
        <v>24</v>
      </c>
      <c r="D55" s="57">
        <v>0</v>
      </c>
      <c r="E55" s="55">
        <f t="shared" si="10"/>
        <v>127</v>
      </c>
      <c r="F55" s="57">
        <v>127</v>
      </c>
      <c r="G55" s="57">
        <v>0</v>
      </c>
      <c r="H55" s="57">
        <f t="shared" si="11"/>
        <v>103</v>
      </c>
      <c r="I55" s="57">
        <f t="shared" si="12"/>
        <v>103</v>
      </c>
      <c r="J55" s="56">
        <f t="shared" si="13"/>
        <v>0</v>
      </c>
      <c r="K55" s="71">
        <f t="shared" si="14"/>
        <v>429.166666666667</v>
      </c>
      <c r="L55" s="71">
        <f t="shared" si="15"/>
        <v>429.166666666667</v>
      </c>
      <c r="M55" s="72">
        <v>0</v>
      </c>
      <c r="N55" s="73" t="s">
        <v>84</v>
      </c>
    </row>
    <row r="56" s="40" customFormat="1" ht="28.5" customHeight="1" spans="1:14">
      <c r="A56" s="59" t="s">
        <v>127</v>
      </c>
      <c r="B56" s="55">
        <f t="shared" si="9"/>
        <v>6106</v>
      </c>
      <c r="C56" s="57">
        <v>6106</v>
      </c>
      <c r="D56" s="57">
        <v>0</v>
      </c>
      <c r="E56" s="55">
        <f t="shared" si="10"/>
        <v>3807</v>
      </c>
      <c r="F56" s="57">
        <v>3807</v>
      </c>
      <c r="G56" s="57">
        <v>0</v>
      </c>
      <c r="H56" s="57">
        <f t="shared" si="11"/>
        <v>-2299</v>
      </c>
      <c r="I56" s="57">
        <f t="shared" si="12"/>
        <v>-2299</v>
      </c>
      <c r="J56" s="56">
        <f t="shared" si="13"/>
        <v>0</v>
      </c>
      <c r="K56" s="71">
        <f t="shared" si="14"/>
        <v>-37.6514903373731</v>
      </c>
      <c r="L56" s="71">
        <f t="shared" si="15"/>
        <v>-37.6514903373731</v>
      </c>
      <c r="M56" s="72">
        <v>0</v>
      </c>
      <c r="N56" s="73" t="s">
        <v>84</v>
      </c>
    </row>
    <row r="57" s="40" customFormat="1" ht="28.5" customHeight="1" spans="1:14">
      <c r="A57" s="59" t="s">
        <v>128</v>
      </c>
      <c r="B57" s="55">
        <f t="shared" si="9"/>
        <v>2.5</v>
      </c>
      <c r="C57" s="57">
        <v>2.5</v>
      </c>
      <c r="D57" s="57">
        <v>0</v>
      </c>
      <c r="E57" s="55">
        <f t="shared" si="10"/>
        <v>2.5</v>
      </c>
      <c r="F57" s="57">
        <v>2.5</v>
      </c>
      <c r="G57" s="57">
        <v>0</v>
      </c>
      <c r="H57" s="57">
        <f t="shared" si="11"/>
        <v>0</v>
      </c>
      <c r="I57" s="57">
        <f t="shared" si="12"/>
        <v>0</v>
      </c>
      <c r="J57" s="56">
        <f t="shared" si="13"/>
        <v>0</v>
      </c>
      <c r="K57" s="71">
        <f t="shared" si="14"/>
        <v>0</v>
      </c>
      <c r="L57" s="71">
        <f t="shared" si="15"/>
        <v>0</v>
      </c>
      <c r="M57" s="72">
        <v>0</v>
      </c>
      <c r="N57" s="73" t="s">
        <v>84</v>
      </c>
    </row>
    <row r="58" s="40" customFormat="1" ht="28.5" customHeight="1" spans="1:14">
      <c r="A58" s="59" t="s">
        <v>129</v>
      </c>
      <c r="B58" s="55">
        <f t="shared" si="9"/>
        <v>15</v>
      </c>
      <c r="C58" s="57">
        <v>15</v>
      </c>
      <c r="D58" s="57">
        <v>0</v>
      </c>
      <c r="E58" s="55">
        <f t="shared" si="10"/>
        <v>15</v>
      </c>
      <c r="F58" s="57">
        <v>15</v>
      </c>
      <c r="G58" s="57">
        <v>0</v>
      </c>
      <c r="H58" s="57">
        <f t="shared" si="11"/>
        <v>0</v>
      </c>
      <c r="I58" s="57">
        <f t="shared" si="12"/>
        <v>0</v>
      </c>
      <c r="J58" s="56">
        <f t="shared" si="13"/>
        <v>0</v>
      </c>
      <c r="K58" s="71">
        <f t="shared" si="14"/>
        <v>0</v>
      </c>
      <c r="L58" s="71">
        <f t="shared" si="15"/>
        <v>0</v>
      </c>
      <c r="M58" s="72">
        <v>0</v>
      </c>
      <c r="N58" s="73" t="s">
        <v>84</v>
      </c>
    </row>
    <row r="59" s="40" customFormat="1" ht="28.5" customHeight="1" spans="1:14">
      <c r="A59" s="59" t="s">
        <v>130</v>
      </c>
      <c r="B59" s="55">
        <f t="shared" si="9"/>
        <v>53</v>
      </c>
      <c r="C59" s="57">
        <v>0</v>
      </c>
      <c r="D59" s="57">
        <v>53</v>
      </c>
      <c r="E59" s="55">
        <f t="shared" si="10"/>
        <v>0</v>
      </c>
      <c r="F59" s="57">
        <v>0</v>
      </c>
      <c r="G59" s="57">
        <v>0</v>
      </c>
      <c r="H59" s="57">
        <f t="shared" si="11"/>
        <v>-53</v>
      </c>
      <c r="I59" s="57">
        <f t="shared" si="12"/>
        <v>0</v>
      </c>
      <c r="J59" s="56">
        <f t="shared" si="13"/>
        <v>-53</v>
      </c>
      <c r="K59" s="71">
        <f t="shared" si="14"/>
        <v>-100</v>
      </c>
      <c r="L59" s="71">
        <v>0</v>
      </c>
      <c r="M59" s="71">
        <f>J59/D59*100</f>
        <v>-100</v>
      </c>
      <c r="N59" s="73" t="s">
        <v>84</v>
      </c>
    </row>
    <row r="60" s="40" customFormat="1" ht="28.5" customHeight="1" spans="1:14">
      <c r="A60" s="54" t="s">
        <v>131</v>
      </c>
      <c r="B60" s="55">
        <f t="shared" si="9"/>
        <v>20003</v>
      </c>
      <c r="C60" s="57">
        <f t="shared" ref="C60:G60" si="17">C61+C62</f>
        <v>20003</v>
      </c>
      <c r="D60" s="57">
        <v>0</v>
      </c>
      <c r="E60" s="55">
        <f t="shared" si="10"/>
        <v>23416</v>
      </c>
      <c r="F60" s="57">
        <f t="shared" si="17"/>
        <v>19559</v>
      </c>
      <c r="G60" s="57">
        <f t="shared" si="17"/>
        <v>3857</v>
      </c>
      <c r="H60" s="57">
        <f t="shared" si="11"/>
        <v>3413</v>
      </c>
      <c r="I60" s="57">
        <f t="shared" si="12"/>
        <v>-444</v>
      </c>
      <c r="J60" s="56">
        <f t="shared" si="13"/>
        <v>3857</v>
      </c>
      <c r="K60" s="71">
        <f t="shared" si="14"/>
        <v>17.0624406339049</v>
      </c>
      <c r="L60" s="71">
        <f t="shared" si="15"/>
        <v>-2.21966704994251</v>
      </c>
      <c r="M60" s="72">
        <v>0</v>
      </c>
      <c r="N60" s="73"/>
    </row>
    <row r="61" s="40" customFormat="1" ht="28.5" customHeight="1" spans="1:14">
      <c r="A61" s="54" t="s">
        <v>132</v>
      </c>
      <c r="B61" s="55">
        <f t="shared" si="9"/>
        <v>6000</v>
      </c>
      <c r="C61" s="57">
        <v>6000</v>
      </c>
      <c r="D61" s="57">
        <v>0</v>
      </c>
      <c r="E61" s="55">
        <f t="shared" si="10"/>
        <v>6000</v>
      </c>
      <c r="F61" s="57">
        <v>6000</v>
      </c>
      <c r="G61" s="57">
        <v>0</v>
      </c>
      <c r="H61" s="57">
        <f t="shared" si="11"/>
        <v>0</v>
      </c>
      <c r="I61" s="57">
        <f t="shared" si="12"/>
        <v>0</v>
      </c>
      <c r="J61" s="56">
        <f t="shared" si="13"/>
        <v>0</v>
      </c>
      <c r="K61" s="71">
        <f t="shared" si="14"/>
        <v>0</v>
      </c>
      <c r="L61" s="71">
        <f t="shared" si="15"/>
        <v>0</v>
      </c>
      <c r="M61" s="72">
        <v>0</v>
      </c>
      <c r="N61" s="73"/>
    </row>
    <row r="62" s="40" customFormat="1" ht="28.5" customHeight="1" spans="1:14">
      <c r="A62" s="54" t="s">
        <v>133</v>
      </c>
      <c r="B62" s="55">
        <f t="shared" si="9"/>
        <v>14003</v>
      </c>
      <c r="C62" s="55">
        <f t="shared" ref="B62:F62" si="18">SUM(C63:C76)</f>
        <v>14003</v>
      </c>
      <c r="D62" s="55">
        <f t="shared" si="18"/>
        <v>0</v>
      </c>
      <c r="E62" s="55">
        <f t="shared" si="10"/>
        <v>17416</v>
      </c>
      <c r="F62" s="55">
        <f t="shared" si="18"/>
        <v>13559</v>
      </c>
      <c r="G62" s="55">
        <f>SUM(G63:G77)</f>
        <v>3857</v>
      </c>
      <c r="H62" s="57">
        <f t="shared" si="11"/>
        <v>3413</v>
      </c>
      <c r="I62" s="57">
        <f t="shared" si="12"/>
        <v>-444</v>
      </c>
      <c r="J62" s="56">
        <f t="shared" si="13"/>
        <v>3857</v>
      </c>
      <c r="K62" s="71">
        <f t="shared" si="14"/>
        <v>24.373348568164</v>
      </c>
      <c r="L62" s="71">
        <f t="shared" si="15"/>
        <v>-3.17074912518746</v>
      </c>
      <c r="M62" s="72">
        <v>0</v>
      </c>
      <c r="N62" s="73"/>
    </row>
    <row r="63" s="40" customFormat="1" ht="28.5" customHeight="1" spans="1:14">
      <c r="A63" s="54" t="s">
        <v>134</v>
      </c>
      <c r="B63" s="55">
        <f t="shared" si="9"/>
        <v>890</v>
      </c>
      <c r="C63" s="57">
        <v>890</v>
      </c>
      <c r="D63" s="57">
        <v>0</v>
      </c>
      <c r="E63" s="55">
        <f t="shared" si="10"/>
        <v>890</v>
      </c>
      <c r="F63" s="57">
        <v>890</v>
      </c>
      <c r="G63" s="57">
        <v>0</v>
      </c>
      <c r="H63" s="57">
        <f t="shared" si="11"/>
        <v>0</v>
      </c>
      <c r="I63" s="57">
        <f t="shared" si="12"/>
        <v>0</v>
      </c>
      <c r="J63" s="56">
        <f t="shared" si="13"/>
        <v>0</v>
      </c>
      <c r="K63" s="71">
        <f t="shared" si="14"/>
        <v>0</v>
      </c>
      <c r="L63" s="71">
        <f t="shared" si="15"/>
        <v>0</v>
      </c>
      <c r="M63" s="72">
        <v>0</v>
      </c>
      <c r="N63" s="73"/>
    </row>
    <row r="64" s="40" customFormat="1" ht="28.5" customHeight="1" spans="1:14">
      <c r="A64" s="54" t="s">
        <v>135</v>
      </c>
      <c r="B64" s="55">
        <f t="shared" si="9"/>
        <v>0</v>
      </c>
      <c r="C64" s="57">
        <v>0</v>
      </c>
      <c r="D64" s="57">
        <v>0</v>
      </c>
      <c r="E64" s="55">
        <f t="shared" si="10"/>
        <v>0</v>
      </c>
      <c r="F64" s="57">
        <v>0</v>
      </c>
      <c r="G64" s="57">
        <v>0</v>
      </c>
      <c r="H64" s="57">
        <f t="shared" si="11"/>
        <v>0</v>
      </c>
      <c r="I64" s="57">
        <f t="shared" si="12"/>
        <v>0</v>
      </c>
      <c r="J64" s="56">
        <f t="shared" si="13"/>
        <v>0</v>
      </c>
      <c r="K64" s="71">
        <v>0</v>
      </c>
      <c r="L64" s="71">
        <v>0</v>
      </c>
      <c r="M64" s="72">
        <v>0</v>
      </c>
      <c r="N64" s="73"/>
    </row>
    <row r="65" s="40" customFormat="1" ht="42.75" customHeight="1" spans="1:14">
      <c r="A65" s="54" t="s">
        <v>136</v>
      </c>
      <c r="B65" s="55">
        <f t="shared" si="9"/>
        <v>3467</v>
      </c>
      <c r="C65" s="57">
        <v>3467</v>
      </c>
      <c r="D65" s="57">
        <v>0</v>
      </c>
      <c r="E65" s="55">
        <f t="shared" si="10"/>
        <v>3467</v>
      </c>
      <c r="F65" s="57">
        <v>3467</v>
      </c>
      <c r="G65" s="57">
        <v>0</v>
      </c>
      <c r="H65" s="57">
        <f t="shared" si="11"/>
        <v>0</v>
      </c>
      <c r="I65" s="57">
        <f t="shared" si="12"/>
        <v>0</v>
      </c>
      <c r="J65" s="56">
        <f t="shared" si="13"/>
        <v>0</v>
      </c>
      <c r="K65" s="71">
        <f t="shared" si="14"/>
        <v>0</v>
      </c>
      <c r="L65" s="71">
        <f t="shared" si="15"/>
        <v>0</v>
      </c>
      <c r="M65" s="72">
        <v>0</v>
      </c>
      <c r="N65" s="73"/>
    </row>
    <row r="66" s="40" customFormat="1" ht="42.75" customHeight="1" spans="1:14">
      <c r="A66" s="74" t="s">
        <v>137</v>
      </c>
      <c r="B66" s="55">
        <f t="shared" si="9"/>
        <v>30</v>
      </c>
      <c r="C66" s="57">
        <v>30</v>
      </c>
      <c r="D66" s="57">
        <v>0</v>
      </c>
      <c r="E66" s="55">
        <f t="shared" si="10"/>
        <v>30</v>
      </c>
      <c r="F66" s="57">
        <v>30</v>
      </c>
      <c r="G66" s="57">
        <v>0</v>
      </c>
      <c r="H66" s="57">
        <f t="shared" si="11"/>
        <v>0</v>
      </c>
      <c r="I66" s="57">
        <f t="shared" si="12"/>
        <v>0</v>
      </c>
      <c r="J66" s="56">
        <f t="shared" si="13"/>
        <v>0</v>
      </c>
      <c r="K66" s="71">
        <f t="shared" si="14"/>
        <v>0</v>
      </c>
      <c r="L66" s="71">
        <f t="shared" si="15"/>
        <v>0</v>
      </c>
      <c r="M66" s="72">
        <v>0</v>
      </c>
      <c r="N66" s="73"/>
    </row>
    <row r="67" s="40" customFormat="1" ht="42.75" customHeight="1" spans="1:14">
      <c r="A67" s="74" t="s">
        <v>138</v>
      </c>
      <c r="B67" s="55">
        <f t="shared" si="9"/>
        <v>1623</v>
      </c>
      <c r="C67" s="57">
        <v>1623</v>
      </c>
      <c r="D67" s="57">
        <v>0</v>
      </c>
      <c r="E67" s="55">
        <f t="shared" si="10"/>
        <v>4000</v>
      </c>
      <c r="F67" s="57">
        <v>4000</v>
      </c>
      <c r="G67" s="57">
        <v>0</v>
      </c>
      <c r="H67" s="57">
        <f t="shared" si="11"/>
        <v>2377</v>
      </c>
      <c r="I67" s="57">
        <f t="shared" si="12"/>
        <v>2377</v>
      </c>
      <c r="J67" s="56">
        <f t="shared" si="13"/>
        <v>0</v>
      </c>
      <c r="K67" s="71">
        <f t="shared" si="14"/>
        <v>146.457178065311</v>
      </c>
      <c r="L67" s="71">
        <f t="shared" si="15"/>
        <v>146.457178065311</v>
      </c>
      <c r="M67" s="72">
        <v>0</v>
      </c>
      <c r="N67" s="73"/>
    </row>
    <row r="68" s="40" customFormat="1" ht="42.75" customHeight="1" spans="1:14">
      <c r="A68" s="74" t="s">
        <v>139</v>
      </c>
      <c r="B68" s="55">
        <f t="shared" si="9"/>
        <v>422</v>
      </c>
      <c r="C68" s="57">
        <v>422</v>
      </c>
      <c r="D68" s="57">
        <v>0</v>
      </c>
      <c r="E68" s="55">
        <f t="shared" si="10"/>
        <v>456</v>
      </c>
      <c r="F68" s="57">
        <v>456</v>
      </c>
      <c r="G68" s="57">
        <v>0</v>
      </c>
      <c r="H68" s="57">
        <f t="shared" si="11"/>
        <v>34</v>
      </c>
      <c r="I68" s="57">
        <f t="shared" si="12"/>
        <v>34</v>
      </c>
      <c r="J68" s="56">
        <f t="shared" si="13"/>
        <v>0</v>
      </c>
      <c r="K68" s="71">
        <f t="shared" si="14"/>
        <v>8.05687203791469</v>
      </c>
      <c r="L68" s="71">
        <f t="shared" si="15"/>
        <v>8.05687203791469</v>
      </c>
      <c r="M68" s="72">
        <v>0</v>
      </c>
      <c r="N68" s="73"/>
    </row>
    <row r="69" s="40" customFormat="1" ht="42.75" customHeight="1" spans="1:14">
      <c r="A69" s="74" t="s">
        <v>140</v>
      </c>
      <c r="B69" s="55">
        <f t="shared" si="9"/>
        <v>1500</v>
      </c>
      <c r="C69" s="57">
        <v>1500</v>
      </c>
      <c r="D69" s="57">
        <v>0</v>
      </c>
      <c r="E69" s="55">
        <f t="shared" si="10"/>
        <v>1500</v>
      </c>
      <c r="F69" s="57">
        <v>1500</v>
      </c>
      <c r="G69" s="57">
        <v>0</v>
      </c>
      <c r="H69" s="57">
        <f t="shared" si="11"/>
        <v>0</v>
      </c>
      <c r="I69" s="57">
        <f t="shared" si="12"/>
        <v>0</v>
      </c>
      <c r="J69" s="56">
        <f t="shared" si="13"/>
        <v>0</v>
      </c>
      <c r="K69" s="71">
        <f t="shared" si="14"/>
        <v>0</v>
      </c>
      <c r="L69" s="71">
        <f t="shared" si="15"/>
        <v>0</v>
      </c>
      <c r="M69" s="72">
        <v>0</v>
      </c>
      <c r="N69" s="73"/>
    </row>
    <row r="70" s="40" customFormat="1" ht="44.25" customHeight="1" spans="1:14">
      <c r="A70" s="74" t="s">
        <v>141</v>
      </c>
      <c r="B70" s="55">
        <f t="shared" si="9"/>
        <v>1122</v>
      </c>
      <c r="C70" s="57">
        <v>1122</v>
      </c>
      <c r="D70" s="57">
        <v>0</v>
      </c>
      <c r="E70" s="55">
        <f t="shared" si="10"/>
        <v>1190</v>
      </c>
      <c r="F70" s="57">
        <v>1190</v>
      </c>
      <c r="G70" s="57">
        <v>0</v>
      </c>
      <c r="H70" s="57">
        <f t="shared" si="11"/>
        <v>68</v>
      </c>
      <c r="I70" s="57">
        <f t="shared" si="12"/>
        <v>68</v>
      </c>
      <c r="J70" s="56">
        <f t="shared" si="13"/>
        <v>0</v>
      </c>
      <c r="K70" s="71">
        <f t="shared" si="14"/>
        <v>6.06060606060606</v>
      </c>
      <c r="L70" s="71">
        <f t="shared" si="15"/>
        <v>6.06060606060606</v>
      </c>
      <c r="M70" s="72">
        <v>0</v>
      </c>
      <c r="N70" s="73"/>
    </row>
    <row r="71" s="40" customFormat="1" ht="49.5" customHeight="1" spans="1:14">
      <c r="A71" s="54" t="s">
        <v>142</v>
      </c>
      <c r="B71" s="55">
        <f t="shared" si="9"/>
        <v>1200</v>
      </c>
      <c r="C71" s="57">
        <v>1200</v>
      </c>
      <c r="D71" s="57">
        <v>0</v>
      </c>
      <c r="E71" s="55">
        <f t="shared" si="10"/>
        <v>1200</v>
      </c>
      <c r="F71" s="57">
        <v>1200</v>
      </c>
      <c r="G71" s="57">
        <v>0</v>
      </c>
      <c r="H71" s="57">
        <f t="shared" si="11"/>
        <v>0</v>
      </c>
      <c r="I71" s="57">
        <f t="shared" si="12"/>
        <v>0</v>
      </c>
      <c r="J71" s="56">
        <f t="shared" si="13"/>
        <v>0</v>
      </c>
      <c r="K71" s="71">
        <f t="shared" si="14"/>
        <v>0</v>
      </c>
      <c r="L71" s="71">
        <f t="shared" si="15"/>
        <v>0</v>
      </c>
      <c r="M71" s="72">
        <v>0</v>
      </c>
      <c r="N71" s="73"/>
    </row>
    <row r="72" s="40" customFormat="1" ht="59.25" customHeight="1" spans="1:14">
      <c r="A72" s="54" t="s">
        <v>143</v>
      </c>
      <c r="B72" s="55">
        <f t="shared" si="9"/>
        <v>15</v>
      </c>
      <c r="C72" s="57">
        <v>15</v>
      </c>
      <c r="D72" s="57">
        <v>0</v>
      </c>
      <c r="E72" s="55">
        <f t="shared" si="10"/>
        <v>0</v>
      </c>
      <c r="F72" s="57">
        <v>0</v>
      </c>
      <c r="G72" s="57">
        <v>0</v>
      </c>
      <c r="H72" s="57">
        <f t="shared" si="11"/>
        <v>-15</v>
      </c>
      <c r="I72" s="57">
        <f t="shared" si="12"/>
        <v>-15</v>
      </c>
      <c r="J72" s="56">
        <f t="shared" si="13"/>
        <v>0</v>
      </c>
      <c r="K72" s="71">
        <f t="shared" si="14"/>
        <v>-100</v>
      </c>
      <c r="L72" s="71">
        <f t="shared" si="15"/>
        <v>-100</v>
      </c>
      <c r="M72" s="72">
        <v>0</v>
      </c>
      <c r="N72" s="73"/>
    </row>
    <row r="73" s="40" customFormat="1" ht="45" customHeight="1" spans="1:14">
      <c r="A73" s="54" t="s">
        <v>144</v>
      </c>
      <c r="B73" s="55">
        <f t="shared" si="9"/>
        <v>0</v>
      </c>
      <c r="C73" s="57">
        <v>0</v>
      </c>
      <c r="D73" s="57">
        <v>0</v>
      </c>
      <c r="E73" s="55">
        <f t="shared" si="10"/>
        <v>0</v>
      </c>
      <c r="F73" s="57">
        <v>0</v>
      </c>
      <c r="G73" s="57">
        <v>0</v>
      </c>
      <c r="H73" s="57">
        <f t="shared" si="11"/>
        <v>0</v>
      </c>
      <c r="I73" s="57">
        <f t="shared" si="12"/>
        <v>0</v>
      </c>
      <c r="J73" s="56">
        <f t="shared" si="13"/>
        <v>0</v>
      </c>
      <c r="K73" s="71" t="e">
        <f t="shared" si="14"/>
        <v>#DIV/0!</v>
      </c>
      <c r="L73" s="71" t="e">
        <f t="shared" si="15"/>
        <v>#DIV/0!</v>
      </c>
      <c r="M73" s="72">
        <v>0</v>
      </c>
      <c r="N73" s="73"/>
    </row>
    <row r="74" s="40" customFormat="1" ht="38" customHeight="1" spans="1:14">
      <c r="A74" s="54" t="s">
        <v>145</v>
      </c>
      <c r="B74" s="55">
        <f t="shared" si="9"/>
        <v>634</v>
      </c>
      <c r="C74" s="57">
        <v>634</v>
      </c>
      <c r="D74" s="57">
        <v>0</v>
      </c>
      <c r="E74" s="55">
        <f t="shared" si="10"/>
        <v>634</v>
      </c>
      <c r="F74" s="57">
        <v>634</v>
      </c>
      <c r="G74" s="57">
        <v>0</v>
      </c>
      <c r="H74" s="57">
        <f t="shared" si="11"/>
        <v>0</v>
      </c>
      <c r="I74" s="57">
        <f t="shared" si="12"/>
        <v>0</v>
      </c>
      <c r="J74" s="56">
        <f t="shared" si="13"/>
        <v>0</v>
      </c>
      <c r="K74" s="71">
        <f t="shared" si="14"/>
        <v>0</v>
      </c>
      <c r="L74" s="71">
        <f t="shared" si="15"/>
        <v>0</v>
      </c>
      <c r="M74" s="72">
        <v>0</v>
      </c>
      <c r="N74" s="73"/>
    </row>
    <row r="75" s="40" customFormat="1" ht="38" customHeight="1" spans="1:14">
      <c r="A75" s="54" t="s">
        <v>146</v>
      </c>
      <c r="B75" s="55">
        <f t="shared" si="9"/>
        <v>3100</v>
      </c>
      <c r="C75" s="57">
        <v>3100</v>
      </c>
      <c r="D75" s="57">
        <v>0</v>
      </c>
      <c r="E75" s="55">
        <f t="shared" si="10"/>
        <v>0</v>
      </c>
      <c r="F75" s="57">
        <v>0</v>
      </c>
      <c r="G75" s="57">
        <v>0</v>
      </c>
      <c r="H75" s="57">
        <f t="shared" si="11"/>
        <v>-3100</v>
      </c>
      <c r="I75" s="57">
        <f t="shared" si="12"/>
        <v>-3100</v>
      </c>
      <c r="J75" s="56">
        <f t="shared" si="13"/>
        <v>0</v>
      </c>
      <c r="K75" s="71">
        <f t="shared" si="14"/>
        <v>-100</v>
      </c>
      <c r="L75" s="71">
        <f t="shared" si="15"/>
        <v>-100</v>
      </c>
      <c r="M75" s="72">
        <v>0</v>
      </c>
      <c r="N75" s="73"/>
    </row>
    <row r="76" s="40" customFormat="1" ht="38" customHeight="1" spans="1:14">
      <c r="A76" s="54" t="s">
        <v>147</v>
      </c>
      <c r="B76" s="55">
        <f t="shared" si="9"/>
        <v>0</v>
      </c>
      <c r="C76" s="57">
        <v>0</v>
      </c>
      <c r="D76" s="57">
        <v>0</v>
      </c>
      <c r="E76" s="55">
        <f t="shared" si="10"/>
        <v>192</v>
      </c>
      <c r="F76" s="57">
        <v>192</v>
      </c>
      <c r="G76" s="57">
        <v>0</v>
      </c>
      <c r="H76" s="57">
        <f t="shared" si="11"/>
        <v>192</v>
      </c>
      <c r="I76" s="57">
        <f t="shared" si="12"/>
        <v>192</v>
      </c>
      <c r="J76" s="56">
        <f t="shared" si="13"/>
        <v>0</v>
      </c>
      <c r="K76" s="71">
        <v>0</v>
      </c>
      <c r="L76" s="71">
        <v>0</v>
      </c>
      <c r="M76" s="72">
        <v>0</v>
      </c>
      <c r="N76" s="73"/>
    </row>
    <row r="77" s="42" customFormat="1" ht="33" customHeight="1" spans="1:14">
      <c r="A77" s="75" t="s">
        <v>148</v>
      </c>
      <c r="B77" s="55">
        <f t="shared" si="9"/>
        <v>0</v>
      </c>
      <c r="C77" s="76">
        <v>0</v>
      </c>
      <c r="D77" s="76">
        <v>0</v>
      </c>
      <c r="E77" s="55">
        <f t="shared" si="10"/>
        <v>3857</v>
      </c>
      <c r="F77" s="76">
        <v>0</v>
      </c>
      <c r="G77" s="76">
        <f>1036*2+1496+289</f>
        <v>3857</v>
      </c>
      <c r="H77" s="57">
        <f t="shared" si="11"/>
        <v>3857</v>
      </c>
      <c r="I77" s="57">
        <f t="shared" si="12"/>
        <v>0</v>
      </c>
      <c r="J77" s="56">
        <f t="shared" si="13"/>
        <v>3857</v>
      </c>
      <c r="K77" s="71">
        <v>0</v>
      </c>
      <c r="L77" s="71">
        <v>0</v>
      </c>
      <c r="M77" s="72">
        <v>0</v>
      </c>
      <c r="N77" s="77"/>
    </row>
    <row r="78" s="40" customFormat="1" ht="28.5" customHeight="1" spans="1:14">
      <c r="A78" s="54" t="s">
        <v>149</v>
      </c>
      <c r="B78" s="55">
        <f t="shared" si="9"/>
        <v>0</v>
      </c>
      <c r="C78" s="57">
        <v>0</v>
      </c>
      <c r="D78" s="57">
        <v>0</v>
      </c>
      <c r="E78" s="55">
        <f t="shared" si="10"/>
        <v>0</v>
      </c>
      <c r="F78" s="57">
        <v>0</v>
      </c>
      <c r="G78" s="57">
        <v>0</v>
      </c>
      <c r="H78" s="57">
        <f t="shared" si="11"/>
        <v>0</v>
      </c>
      <c r="I78" s="57">
        <f t="shared" si="12"/>
        <v>0</v>
      </c>
      <c r="J78" s="56">
        <f t="shared" si="13"/>
        <v>0</v>
      </c>
      <c r="K78" s="71">
        <v>0</v>
      </c>
      <c r="L78" s="71">
        <v>0</v>
      </c>
      <c r="M78" s="72">
        <v>0</v>
      </c>
      <c r="N78" s="73"/>
    </row>
    <row r="79" s="40" customFormat="1" ht="28.5" customHeight="1" spans="1:14">
      <c r="A79" s="54" t="s">
        <v>150</v>
      </c>
      <c r="B79" s="55">
        <f t="shared" si="9"/>
        <v>10241</v>
      </c>
      <c r="C79" s="57">
        <v>5000</v>
      </c>
      <c r="D79" s="57">
        <v>5241</v>
      </c>
      <c r="E79" s="55">
        <f t="shared" si="10"/>
        <v>20871</v>
      </c>
      <c r="F79" s="57">
        <v>7431</v>
      </c>
      <c r="G79" s="57">
        <f>5241+3857+4342</f>
        <v>13440</v>
      </c>
      <c r="H79" s="57">
        <f t="shared" si="11"/>
        <v>10630</v>
      </c>
      <c r="I79" s="57">
        <f t="shared" si="12"/>
        <v>2431</v>
      </c>
      <c r="J79" s="56">
        <f t="shared" si="13"/>
        <v>8199</v>
      </c>
      <c r="K79" s="71">
        <f>H79/B79*100</f>
        <v>103.798457181916</v>
      </c>
      <c r="L79" s="71">
        <f>I79/C79*100</f>
        <v>48.62</v>
      </c>
      <c r="M79" s="72">
        <f>J79/D79*100</f>
        <v>156.439610761305</v>
      </c>
      <c r="N79" s="73"/>
    </row>
    <row r="80" s="40" customFormat="1" ht="28.5" customHeight="1" spans="1:14">
      <c r="A80" s="54" t="s">
        <v>151</v>
      </c>
      <c r="B80" s="55">
        <f t="shared" si="9"/>
        <v>50000</v>
      </c>
      <c r="C80" s="57">
        <v>50000</v>
      </c>
      <c r="D80" s="57">
        <v>0</v>
      </c>
      <c r="E80" s="55">
        <f t="shared" si="10"/>
        <v>57138</v>
      </c>
      <c r="F80" s="57">
        <v>57138</v>
      </c>
      <c r="G80" s="57">
        <v>0</v>
      </c>
      <c r="H80" s="57">
        <f t="shared" si="11"/>
        <v>7138</v>
      </c>
      <c r="I80" s="57">
        <f t="shared" si="12"/>
        <v>7138</v>
      </c>
      <c r="J80" s="56">
        <f t="shared" si="13"/>
        <v>0</v>
      </c>
      <c r="K80" s="71">
        <f>H80/B80*100</f>
        <v>14.276</v>
      </c>
      <c r="L80" s="71">
        <f>I80/C80*100</f>
        <v>14.276</v>
      </c>
      <c r="M80" s="72">
        <v>0</v>
      </c>
      <c r="N80" s="73"/>
    </row>
    <row r="81" s="40" customFormat="1" ht="28.5" customHeight="1" spans="1:14">
      <c r="A81" s="54" t="s">
        <v>152</v>
      </c>
      <c r="B81" s="55">
        <f t="shared" si="9"/>
        <v>845756.06</v>
      </c>
      <c r="C81" s="57">
        <f t="shared" ref="B81:G81" si="19">C5+C6-C60+C78+C80+C79</f>
        <v>667756.06</v>
      </c>
      <c r="D81" s="57">
        <f t="shared" si="19"/>
        <v>178000</v>
      </c>
      <c r="E81" s="55">
        <f t="shared" si="10"/>
        <v>897336.02</v>
      </c>
      <c r="F81" s="57">
        <f t="shared" si="19"/>
        <v>719336.02</v>
      </c>
      <c r="G81" s="57">
        <f t="shared" si="19"/>
        <v>178000</v>
      </c>
      <c r="H81" s="57">
        <f t="shared" si="11"/>
        <v>51579.96</v>
      </c>
      <c r="I81" s="57">
        <f t="shared" si="12"/>
        <v>51579.96</v>
      </c>
      <c r="J81" s="56">
        <f t="shared" si="13"/>
        <v>0</v>
      </c>
      <c r="K81" s="71">
        <f>H81/B81*100</f>
        <v>6.09868051078463</v>
      </c>
      <c r="L81" s="71">
        <f>I81/C81*100</f>
        <v>7.72437168147901</v>
      </c>
      <c r="M81" s="72">
        <f>J81/D81*100</f>
        <v>0</v>
      </c>
      <c r="N81" s="73"/>
    </row>
  </sheetData>
  <mergeCells count="10">
    <mergeCell ref="A1:N1"/>
    <mergeCell ref="A2:B2"/>
    <mergeCell ref="E2:I2"/>
    <mergeCell ref="M2:N2"/>
    <mergeCell ref="B3:D3"/>
    <mergeCell ref="E3:G3"/>
    <mergeCell ref="H3:J3"/>
    <mergeCell ref="K3:M3"/>
    <mergeCell ref="A3:A4"/>
    <mergeCell ref="N3:N4"/>
  </mergeCells>
  <pageMargins left="0.708333333333333" right="0.708333333333333" top="0.747916666666667" bottom="0.747916666666667" header="0.314583333333333" footer="0.314583333333333"/>
  <pageSetup paperSize="9" scale="76" fitToHeight="0" orientation="landscape" horizontalDpi="600"/>
  <headerFooter>
    <oddFooter>&amp;C第 &amp;P 页</oddFooter>
  </headerFooter>
  <rowBreaks count="2" manualBreakCount="2">
    <brk id="43" max="16383" man="1"/>
    <brk id="81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4"/>
  <sheetViews>
    <sheetView workbookViewId="0">
      <pane xSplit="2" ySplit="4" topLeftCell="I23" activePane="bottomRight" state="frozen"/>
      <selection/>
      <selection pane="topRight"/>
      <selection pane="bottomLeft"/>
      <selection pane="bottomRight" activeCell="R43" sqref="R43"/>
    </sheetView>
  </sheetViews>
  <sheetFormatPr defaultColWidth="9" defaultRowHeight="13.5"/>
  <cols>
    <col min="1" max="1" width="7.5" style="30" customWidth="1"/>
    <col min="2" max="2" width="15.875" style="30" customWidth="1"/>
    <col min="3" max="3" width="7.875" style="30" customWidth="1"/>
    <col min="4" max="4" width="9.25" style="30" customWidth="1"/>
    <col min="5" max="5" width="12.125" style="30"/>
    <col min="6" max="8" width="7" style="30" customWidth="1"/>
    <col min="9" max="10" width="8.375" style="30" customWidth="1"/>
    <col min="11" max="11" width="6.875" style="30" customWidth="1"/>
    <col min="12" max="14" width="7" style="30" customWidth="1"/>
    <col min="15" max="15" width="7.5" style="30" customWidth="1"/>
    <col min="16" max="17" width="7" style="30" customWidth="1"/>
    <col min="18" max="18" width="7.625" style="30" customWidth="1"/>
    <col min="19" max="26" width="7" style="30" customWidth="1"/>
    <col min="27" max="27" width="8.375" style="30" customWidth="1"/>
    <col min="28" max="29" width="8.875" style="30" customWidth="1"/>
    <col min="30" max="30" width="10.625" style="31" customWidth="1"/>
    <col min="31" max="31" width="10.625" style="3" customWidth="1"/>
    <col min="32" max="32" width="12.125" style="3"/>
    <col min="33" max="33" width="11.5" style="30" customWidth="1"/>
    <col min="34" max="16384" width="9" style="30"/>
  </cols>
  <sheetData>
    <row r="1" s="30" customFormat="1" ht="27" spans="1:32">
      <c r="A1" s="5" t="s">
        <v>153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="30" customFormat="1" ht="18.75" spans="1:32">
      <c r="A2" s="30" t="s">
        <v>1</v>
      </c>
      <c r="B2" s="32"/>
      <c r="C2" s="8"/>
      <c r="D2" s="8"/>
      <c r="E2" s="8"/>
      <c r="F2" s="9"/>
      <c r="G2" s="10" t="s">
        <v>2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8"/>
      <c r="AA2" s="8"/>
      <c r="AB2" s="8"/>
      <c r="AC2" s="8"/>
      <c r="AD2" s="23"/>
      <c r="AE2" s="37" t="s">
        <v>3</v>
      </c>
      <c r="AF2" s="37"/>
    </row>
    <row r="3" s="30" customFormat="1" ht="48" customHeight="1" spans="1:32">
      <c r="A3" s="11" t="s">
        <v>154</v>
      </c>
      <c r="B3" s="11" t="s">
        <v>155</v>
      </c>
      <c r="C3" s="11" t="s">
        <v>156</v>
      </c>
      <c r="D3" s="12" t="s">
        <v>157</v>
      </c>
      <c r="E3" s="12"/>
      <c r="F3" s="11" t="s">
        <v>158</v>
      </c>
      <c r="G3" s="12" t="s">
        <v>157</v>
      </c>
      <c r="H3" s="12"/>
      <c r="I3" s="11" t="s">
        <v>159</v>
      </c>
      <c r="J3" s="12" t="s">
        <v>157</v>
      </c>
      <c r="K3" s="12"/>
      <c r="L3" s="11" t="s">
        <v>160</v>
      </c>
      <c r="M3" s="12" t="s">
        <v>157</v>
      </c>
      <c r="N3" s="12"/>
      <c r="O3" s="21" t="s">
        <v>161</v>
      </c>
      <c r="P3" s="12" t="s">
        <v>157</v>
      </c>
      <c r="Q3" s="12"/>
      <c r="R3" s="21" t="s">
        <v>162</v>
      </c>
      <c r="S3" s="12" t="s">
        <v>157</v>
      </c>
      <c r="T3" s="12"/>
      <c r="U3" s="11" t="s">
        <v>163</v>
      </c>
      <c r="V3" s="12" t="s">
        <v>157</v>
      </c>
      <c r="W3" s="12"/>
      <c r="X3" s="11" t="s">
        <v>164</v>
      </c>
      <c r="Y3" s="12" t="s">
        <v>157</v>
      </c>
      <c r="Z3" s="12"/>
      <c r="AA3" s="11" t="s">
        <v>165</v>
      </c>
      <c r="AB3" s="12" t="s">
        <v>157</v>
      </c>
      <c r="AC3" s="12"/>
      <c r="AD3" s="11" t="s">
        <v>166</v>
      </c>
      <c r="AE3" s="26" t="s">
        <v>157</v>
      </c>
      <c r="AF3" s="26"/>
    </row>
    <row r="4" s="30" customFormat="1" ht="48" customHeight="1" spans="1:32">
      <c r="A4" s="11"/>
      <c r="B4" s="11"/>
      <c r="C4" s="11"/>
      <c r="D4" s="13" t="s">
        <v>10</v>
      </c>
      <c r="E4" s="13" t="s">
        <v>11</v>
      </c>
      <c r="F4" s="11"/>
      <c r="G4" s="13" t="s">
        <v>10</v>
      </c>
      <c r="H4" s="13" t="s">
        <v>11</v>
      </c>
      <c r="I4" s="11"/>
      <c r="J4" s="13" t="s">
        <v>10</v>
      </c>
      <c r="K4" s="13" t="s">
        <v>11</v>
      </c>
      <c r="L4" s="11"/>
      <c r="M4" s="13" t="s">
        <v>10</v>
      </c>
      <c r="N4" s="13" t="s">
        <v>11</v>
      </c>
      <c r="O4" s="22"/>
      <c r="P4" s="13" t="s">
        <v>10</v>
      </c>
      <c r="Q4" s="13" t="s">
        <v>11</v>
      </c>
      <c r="R4" s="22"/>
      <c r="S4" s="13" t="s">
        <v>10</v>
      </c>
      <c r="T4" s="13" t="s">
        <v>11</v>
      </c>
      <c r="U4" s="11"/>
      <c r="V4" s="13" t="s">
        <v>10</v>
      </c>
      <c r="W4" s="13" t="s">
        <v>11</v>
      </c>
      <c r="X4" s="11"/>
      <c r="Y4" s="13" t="s">
        <v>10</v>
      </c>
      <c r="Z4" s="13" t="s">
        <v>11</v>
      </c>
      <c r="AA4" s="11"/>
      <c r="AB4" s="13" t="s">
        <v>10</v>
      </c>
      <c r="AC4" s="13" t="s">
        <v>11</v>
      </c>
      <c r="AD4" s="11"/>
      <c r="AE4" s="27" t="s">
        <v>10</v>
      </c>
      <c r="AF4" s="38" t="s">
        <v>11</v>
      </c>
    </row>
    <row r="5" s="30" customFormat="1" ht="29" customHeight="1" spans="1:32">
      <c r="A5" s="14">
        <v>201</v>
      </c>
      <c r="B5" s="15" t="s">
        <v>167</v>
      </c>
      <c r="C5" s="33">
        <f t="shared" ref="C5:C18" si="0">D5+E5</f>
        <v>64518.31</v>
      </c>
      <c r="D5" s="34">
        <v>53835.31</v>
      </c>
      <c r="E5" s="33">
        <v>10683</v>
      </c>
      <c r="F5" s="33">
        <f t="shared" ref="F5:F18" si="1">G5+H5</f>
        <v>0</v>
      </c>
      <c r="G5" s="34">
        <v>0</v>
      </c>
      <c r="H5" s="34">
        <v>0</v>
      </c>
      <c r="I5" s="33">
        <f t="shared" ref="I5:I18" si="2">J5+K5</f>
        <v>230</v>
      </c>
      <c r="J5" s="34">
        <v>188</v>
      </c>
      <c r="K5" s="34">
        <v>42</v>
      </c>
      <c r="L5" s="33">
        <f t="shared" ref="L5:L18" si="3">M5+N5</f>
        <v>0</v>
      </c>
      <c r="M5" s="34">
        <v>0</v>
      </c>
      <c r="N5" s="34">
        <v>0</v>
      </c>
      <c r="O5" s="33">
        <f t="shared" ref="O5:O18" si="4">P5+Q5</f>
        <v>0</v>
      </c>
      <c r="P5" s="34">
        <v>0</v>
      </c>
      <c r="Q5" s="34">
        <v>0</v>
      </c>
      <c r="R5" s="33">
        <f t="shared" ref="R5:R18" si="5">S5+T5</f>
        <v>0</v>
      </c>
      <c r="S5" s="34">
        <v>0</v>
      </c>
      <c r="T5" s="34">
        <v>0</v>
      </c>
      <c r="U5" s="33">
        <f t="shared" ref="U5:U18" si="6">V5+W5</f>
        <v>0</v>
      </c>
      <c r="V5" s="34">
        <v>0</v>
      </c>
      <c r="W5" s="34">
        <v>0</v>
      </c>
      <c r="X5" s="33">
        <f t="shared" ref="X5:X18" si="7">Y5+Z5</f>
        <v>0</v>
      </c>
      <c r="Y5" s="34">
        <v>0</v>
      </c>
      <c r="Z5" s="34">
        <v>0</v>
      </c>
      <c r="AA5" s="33">
        <f>AB5+AC5</f>
        <v>9446</v>
      </c>
      <c r="AB5" s="34">
        <v>7052</v>
      </c>
      <c r="AC5" s="33">
        <v>2394</v>
      </c>
      <c r="AD5" s="33">
        <f>AE5+AF5</f>
        <v>74194.31</v>
      </c>
      <c r="AE5" s="39">
        <f t="shared" ref="AE5:AE18" si="8">D5+G5+J5+M5+P5+S5+V5+Y5+AB5</f>
        <v>61075.31</v>
      </c>
      <c r="AF5" s="39">
        <f t="shared" ref="AF5:AF29" si="9">E5+H5+K5+N5+Q5+T5+W5+Z5+AC5</f>
        <v>13119</v>
      </c>
    </row>
    <row r="6" s="30" customFormat="1" ht="29" customHeight="1" spans="1:32">
      <c r="A6" s="14">
        <v>203</v>
      </c>
      <c r="B6" s="15" t="s">
        <v>168</v>
      </c>
      <c r="C6" s="33">
        <f t="shared" si="0"/>
        <v>1326.87</v>
      </c>
      <c r="D6" s="34">
        <v>1326.87</v>
      </c>
      <c r="E6" s="33">
        <v>0</v>
      </c>
      <c r="F6" s="33">
        <f t="shared" si="1"/>
        <v>0</v>
      </c>
      <c r="G6" s="34">
        <v>0</v>
      </c>
      <c r="H6" s="34">
        <v>0</v>
      </c>
      <c r="I6" s="33">
        <f t="shared" si="2"/>
        <v>0</v>
      </c>
      <c r="J6" s="34">
        <v>0</v>
      </c>
      <c r="K6" s="34">
        <v>0</v>
      </c>
      <c r="L6" s="33">
        <f t="shared" si="3"/>
        <v>0</v>
      </c>
      <c r="M6" s="34">
        <v>0</v>
      </c>
      <c r="N6" s="34">
        <v>0</v>
      </c>
      <c r="O6" s="33">
        <f t="shared" si="4"/>
        <v>0</v>
      </c>
      <c r="P6" s="34">
        <v>0</v>
      </c>
      <c r="Q6" s="34">
        <v>0</v>
      </c>
      <c r="R6" s="33">
        <f t="shared" si="5"/>
        <v>0</v>
      </c>
      <c r="S6" s="34">
        <v>0</v>
      </c>
      <c r="T6" s="34">
        <v>0</v>
      </c>
      <c r="U6" s="33">
        <f t="shared" si="6"/>
        <v>0</v>
      </c>
      <c r="V6" s="34">
        <v>0</v>
      </c>
      <c r="W6" s="34">
        <v>0</v>
      </c>
      <c r="X6" s="33">
        <f t="shared" si="7"/>
        <v>0</v>
      </c>
      <c r="Y6" s="34">
        <v>0</v>
      </c>
      <c r="Z6" s="34">
        <v>0</v>
      </c>
      <c r="AA6" s="33">
        <f t="shared" ref="AA6:AA29" si="10">AB6+AC6</f>
        <v>92</v>
      </c>
      <c r="AB6" s="34">
        <v>92</v>
      </c>
      <c r="AC6" s="33">
        <v>0</v>
      </c>
      <c r="AD6" s="33">
        <f t="shared" ref="AD6:AD29" si="11">AE6+AF6</f>
        <v>1418.87</v>
      </c>
      <c r="AE6" s="39">
        <f t="shared" si="8"/>
        <v>1418.87</v>
      </c>
      <c r="AF6" s="39">
        <f t="shared" si="9"/>
        <v>0</v>
      </c>
    </row>
    <row r="7" s="30" customFormat="1" ht="29" customHeight="1" spans="1:32">
      <c r="A7" s="14">
        <v>204</v>
      </c>
      <c r="B7" s="15" t="s">
        <v>169</v>
      </c>
      <c r="C7" s="33">
        <f t="shared" si="0"/>
        <v>40139.28</v>
      </c>
      <c r="D7" s="34">
        <v>33996.28</v>
      </c>
      <c r="E7" s="33">
        <v>6143</v>
      </c>
      <c r="F7" s="33">
        <f t="shared" si="1"/>
        <v>0</v>
      </c>
      <c r="G7" s="34">
        <v>0</v>
      </c>
      <c r="H7" s="34">
        <v>0</v>
      </c>
      <c r="I7" s="33">
        <f t="shared" si="2"/>
        <v>0</v>
      </c>
      <c r="J7" s="34">
        <v>0</v>
      </c>
      <c r="K7" s="34">
        <v>0</v>
      </c>
      <c r="L7" s="33">
        <f t="shared" si="3"/>
        <v>0</v>
      </c>
      <c r="M7" s="34">
        <v>0</v>
      </c>
      <c r="N7" s="34">
        <v>0</v>
      </c>
      <c r="O7" s="33">
        <f t="shared" si="4"/>
        <v>0</v>
      </c>
      <c r="P7" s="34">
        <v>0</v>
      </c>
      <c r="Q7" s="34">
        <v>0</v>
      </c>
      <c r="R7" s="33">
        <f t="shared" si="5"/>
        <v>0</v>
      </c>
      <c r="S7" s="34">
        <v>0</v>
      </c>
      <c r="T7" s="34">
        <v>0</v>
      </c>
      <c r="U7" s="33">
        <f t="shared" si="6"/>
        <v>0</v>
      </c>
      <c r="V7" s="34">
        <v>0</v>
      </c>
      <c r="W7" s="34">
        <v>0</v>
      </c>
      <c r="X7" s="33">
        <f t="shared" si="7"/>
        <v>0</v>
      </c>
      <c r="Y7" s="34">
        <v>0</v>
      </c>
      <c r="Z7" s="34">
        <v>0</v>
      </c>
      <c r="AA7" s="33">
        <f t="shared" si="10"/>
        <v>2869</v>
      </c>
      <c r="AB7" s="34">
        <v>1701</v>
      </c>
      <c r="AC7" s="33">
        <v>1168</v>
      </c>
      <c r="AD7" s="33">
        <f t="shared" si="11"/>
        <v>43008.28</v>
      </c>
      <c r="AE7" s="39">
        <f t="shared" si="8"/>
        <v>35697.28</v>
      </c>
      <c r="AF7" s="39">
        <f t="shared" si="9"/>
        <v>7311</v>
      </c>
    </row>
    <row r="8" s="30" customFormat="1" ht="29" customHeight="1" spans="1:32">
      <c r="A8" s="14">
        <v>205</v>
      </c>
      <c r="B8" s="15" t="s">
        <v>170</v>
      </c>
      <c r="C8" s="33">
        <f t="shared" si="0"/>
        <v>188753.37</v>
      </c>
      <c r="D8" s="34">
        <v>129289.37</v>
      </c>
      <c r="E8" s="33">
        <v>59464</v>
      </c>
      <c r="F8" s="33">
        <f t="shared" si="1"/>
        <v>0</v>
      </c>
      <c r="G8" s="34">
        <v>0</v>
      </c>
      <c r="H8" s="34">
        <v>0</v>
      </c>
      <c r="I8" s="33">
        <f t="shared" si="2"/>
        <v>0</v>
      </c>
      <c r="J8" s="34">
        <v>0</v>
      </c>
      <c r="K8" s="34">
        <v>0</v>
      </c>
      <c r="L8" s="33">
        <f t="shared" si="3"/>
        <v>0</v>
      </c>
      <c r="M8" s="34">
        <v>0</v>
      </c>
      <c r="N8" s="34">
        <v>0</v>
      </c>
      <c r="O8" s="33">
        <f t="shared" si="4"/>
        <v>0</v>
      </c>
      <c r="P8" s="34">
        <v>0</v>
      </c>
      <c r="Q8" s="34">
        <v>0</v>
      </c>
      <c r="R8" s="33">
        <f t="shared" si="5"/>
        <v>0</v>
      </c>
      <c r="S8" s="34">
        <v>0</v>
      </c>
      <c r="T8" s="34">
        <v>0</v>
      </c>
      <c r="U8" s="33">
        <f t="shared" si="6"/>
        <v>0</v>
      </c>
      <c r="V8" s="34">
        <v>0</v>
      </c>
      <c r="W8" s="34">
        <v>0</v>
      </c>
      <c r="X8" s="33">
        <f t="shared" si="7"/>
        <v>0</v>
      </c>
      <c r="Y8" s="34">
        <v>0</v>
      </c>
      <c r="Z8" s="34">
        <v>0</v>
      </c>
      <c r="AA8" s="33">
        <f t="shared" si="10"/>
        <v>7465</v>
      </c>
      <c r="AB8" s="34">
        <v>10840</v>
      </c>
      <c r="AC8" s="33">
        <v>-3375</v>
      </c>
      <c r="AD8" s="33">
        <f t="shared" si="11"/>
        <v>196218.37</v>
      </c>
      <c r="AE8" s="39">
        <f t="shared" si="8"/>
        <v>140129.37</v>
      </c>
      <c r="AF8" s="39">
        <f t="shared" si="9"/>
        <v>56089</v>
      </c>
    </row>
    <row r="9" s="30" customFormat="1" ht="29" customHeight="1" spans="1:32">
      <c r="A9" s="14">
        <v>206</v>
      </c>
      <c r="B9" s="15" t="s">
        <v>171</v>
      </c>
      <c r="C9" s="33">
        <f t="shared" si="0"/>
        <v>32792.72</v>
      </c>
      <c r="D9" s="34">
        <v>5212.72</v>
      </c>
      <c r="E9" s="33">
        <v>27580</v>
      </c>
      <c r="F9" s="33">
        <f t="shared" si="1"/>
        <v>0</v>
      </c>
      <c r="G9" s="34">
        <v>0</v>
      </c>
      <c r="H9" s="34">
        <v>0</v>
      </c>
      <c r="I9" s="33">
        <f t="shared" si="2"/>
        <v>0</v>
      </c>
      <c r="J9" s="34">
        <v>0</v>
      </c>
      <c r="K9" s="34">
        <v>0</v>
      </c>
      <c r="L9" s="33">
        <f t="shared" si="3"/>
        <v>0</v>
      </c>
      <c r="M9" s="34">
        <v>0</v>
      </c>
      <c r="N9" s="34">
        <v>0</v>
      </c>
      <c r="O9" s="33">
        <f t="shared" si="4"/>
        <v>0</v>
      </c>
      <c r="P9" s="34">
        <v>0</v>
      </c>
      <c r="Q9" s="34">
        <v>0</v>
      </c>
      <c r="R9" s="33">
        <f t="shared" si="5"/>
        <v>0</v>
      </c>
      <c r="S9" s="34">
        <v>0</v>
      </c>
      <c r="T9" s="34">
        <v>0</v>
      </c>
      <c r="U9" s="33">
        <f t="shared" si="6"/>
        <v>0</v>
      </c>
      <c r="V9" s="34">
        <v>0</v>
      </c>
      <c r="W9" s="34">
        <v>0</v>
      </c>
      <c r="X9" s="33">
        <f t="shared" si="7"/>
        <v>0</v>
      </c>
      <c r="Y9" s="34">
        <v>0</v>
      </c>
      <c r="Z9" s="34">
        <v>0</v>
      </c>
      <c r="AA9" s="33">
        <f t="shared" si="10"/>
        <v>-2105</v>
      </c>
      <c r="AB9" s="34">
        <v>150</v>
      </c>
      <c r="AC9" s="33">
        <v>-2255</v>
      </c>
      <c r="AD9" s="33">
        <f t="shared" si="11"/>
        <v>30687.72</v>
      </c>
      <c r="AE9" s="39">
        <f t="shared" si="8"/>
        <v>5362.72</v>
      </c>
      <c r="AF9" s="39">
        <f t="shared" si="9"/>
        <v>25325</v>
      </c>
    </row>
    <row r="10" s="30" customFormat="1" ht="41" customHeight="1" spans="1:32">
      <c r="A10" s="14">
        <v>207</v>
      </c>
      <c r="B10" s="15" t="s">
        <v>172</v>
      </c>
      <c r="C10" s="33">
        <f t="shared" si="0"/>
        <v>14784.92</v>
      </c>
      <c r="D10" s="34">
        <v>13474.92</v>
      </c>
      <c r="E10" s="33">
        <v>1310</v>
      </c>
      <c r="F10" s="33">
        <f t="shared" si="1"/>
        <v>0</v>
      </c>
      <c r="G10" s="34">
        <v>0</v>
      </c>
      <c r="H10" s="34">
        <v>0</v>
      </c>
      <c r="I10" s="33">
        <f t="shared" si="2"/>
        <v>0</v>
      </c>
      <c r="J10" s="34">
        <v>0</v>
      </c>
      <c r="K10" s="34">
        <v>0</v>
      </c>
      <c r="L10" s="33">
        <f t="shared" si="3"/>
        <v>0</v>
      </c>
      <c r="M10" s="34">
        <v>0</v>
      </c>
      <c r="N10" s="34">
        <v>0</v>
      </c>
      <c r="O10" s="33">
        <f t="shared" si="4"/>
        <v>0</v>
      </c>
      <c r="P10" s="34">
        <v>0</v>
      </c>
      <c r="Q10" s="34">
        <v>0</v>
      </c>
      <c r="R10" s="33">
        <f t="shared" si="5"/>
        <v>0</v>
      </c>
      <c r="S10" s="34">
        <v>0</v>
      </c>
      <c r="T10" s="34">
        <v>0</v>
      </c>
      <c r="U10" s="33">
        <f t="shared" si="6"/>
        <v>0</v>
      </c>
      <c r="V10" s="34">
        <v>0</v>
      </c>
      <c r="W10" s="34">
        <v>0</v>
      </c>
      <c r="X10" s="33">
        <f t="shared" si="7"/>
        <v>0</v>
      </c>
      <c r="Y10" s="34">
        <v>0</v>
      </c>
      <c r="Z10" s="34">
        <v>0</v>
      </c>
      <c r="AA10" s="33">
        <f t="shared" si="10"/>
        <v>716</v>
      </c>
      <c r="AB10" s="34">
        <v>1600</v>
      </c>
      <c r="AC10" s="33">
        <v>-884</v>
      </c>
      <c r="AD10" s="33">
        <f t="shared" si="11"/>
        <v>15500.92</v>
      </c>
      <c r="AE10" s="39">
        <f t="shared" si="8"/>
        <v>15074.92</v>
      </c>
      <c r="AF10" s="39">
        <f t="shared" si="9"/>
        <v>426</v>
      </c>
    </row>
    <row r="11" s="30" customFormat="1" ht="41" customHeight="1" spans="1:32">
      <c r="A11" s="14">
        <v>208</v>
      </c>
      <c r="B11" s="15" t="s">
        <v>173</v>
      </c>
      <c r="C11" s="33">
        <f t="shared" si="0"/>
        <v>96265.85</v>
      </c>
      <c r="D11" s="34">
        <v>74851.85</v>
      </c>
      <c r="E11" s="33">
        <v>21414</v>
      </c>
      <c r="F11" s="33">
        <f t="shared" si="1"/>
        <v>0</v>
      </c>
      <c r="G11" s="34">
        <v>0</v>
      </c>
      <c r="H11" s="34">
        <v>0</v>
      </c>
      <c r="I11" s="33">
        <f t="shared" si="2"/>
        <v>0</v>
      </c>
      <c r="J11" s="34">
        <v>0</v>
      </c>
      <c r="K11" s="34">
        <v>0</v>
      </c>
      <c r="L11" s="33">
        <f t="shared" si="3"/>
        <v>0</v>
      </c>
      <c r="M11" s="34">
        <v>0</v>
      </c>
      <c r="N11" s="34">
        <v>0</v>
      </c>
      <c r="O11" s="33">
        <f t="shared" si="4"/>
        <v>0</v>
      </c>
      <c r="P11" s="34">
        <v>0</v>
      </c>
      <c r="Q11" s="34">
        <v>0</v>
      </c>
      <c r="R11" s="33">
        <f t="shared" si="5"/>
        <v>0</v>
      </c>
      <c r="S11" s="34">
        <v>0</v>
      </c>
      <c r="T11" s="34">
        <v>0</v>
      </c>
      <c r="U11" s="33">
        <f t="shared" si="6"/>
        <v>0</v>
      </c>
      <c r="V11" s="34">
        <v>0</v>
      </c>
      <c r="W11" s="34">
        <v>0</v>
      </c>
      <c r="X11" s="33">
        <f t="shared" si="7"/>
        <v>0</v>
      </c>
      <c r="Y11" s="34">
        <v>0</v>
      </c>
      <c r="Z11" s="34">
        <v>0</v>
      </c>
      <c r="AA11" s="33">
        <f t="shared" si="10"/>
        <v>-15535</v>
      </c>
      <c r="AB11" s="34">
        <v>-15000</v>
      </c>
      <c r="AC11" s="33">
        <v>-535</v>
      </c>
      <c r="AD11" s="33">
        <f t="shared" si="11"/>
        <v>80730.85</v>
      </c>
      <c r="AE11" s="39">
        <f t="shared" si="8"/>
        <v>59851.85</v>
      </c>
      <c r="AF11" s="39">
        <f t="shared" si="9"/>
        <v>20879</v>
      </c>
    </row>
    <row r="12" s="30" customFormat="1" ht="52" customHeight="1" spans="1:32">
      <c r="A12" s="14">
        <v>210</v>
      </c>
      <c r="B12" s="15" t="s">
        <v>174</v>
      </c>
      <c r="C12" s="33">
        <f t="shared" si="0"/>
        <v>97853.33</v>
      </c>
      <c r="D12" s="34">
        <v>93039.33</v>
      </c>
      <c r="E12" s="33">
        <v>4814</v>
      </c>
      <c r="F12" s="33">
        <f t="shared" si="1"/>
        <v>4682</v>
      </c>
      <c r="G12" s="34">
        <v>4682</v>
      </c>
      <c r="H12" s="34">
        <v>0</v>
      </c>
      <c r="I12" s="33">
        <f t="shared" si="2"/>
        <v>6113</v>
      </c>
      <c r="J12" s="34">
        <v>4499</v>
      </c>
      <c r="K12" s="34">
        <v>1614</v>
      </c>
      <c r="L12" s="33">
        <f t="shared" si="3"/>
        <v>0</v>
      </c>
      <c r="M12" s="34">
        <v>0</v>
      </c>
      <c r="N12" s="34">
        <v>0</v>
      </c>
      <c r="O12" s="33">
        <f t="shared" si="4"/>
        <v>0</v>
      </c>
      <c r="P12" s="34">
        <v>0</v>
      </c>
      <c r="Q12" s="34">
        <v>0</v>
      </c>
      <c r="R12" s="33">
        <f t="shared" si="5"/>
        <v>0</v>
      </c>
      <c r="S12" s="34">
        <v>0</v>
      </c>
      <c r="T12" s="34">
        <v>0</v>
      </c>
      <c r="U12" s="33">
        <f t="shared" si="6"/>
        <v>0</v>
      </c>
      <c r="V12" s="34">
        <v>0</v>
      </c>
      <c r="W12" s="34">
        <v>0</v>
      </c>
      <c r="X12" s="33">
        <f t="shared" si="7"/>
        <v>0</v>
      </c>
      <c r="Y12" s="34">
        <v>0</v>
      </c>
      <c r="Z12" s="34">
        <v>0</v>
      </c>
      <c r="AA12" s="33">
        <f t="shared" si="10"/>
        <v>-8949</v>
      </c>
      <c r="AB12" s="34">
        <v>-10000</v>
      </c>
      <c r="AC12" s="33">
        <v>1051</v>
      </c>
      <c r="AD12" s="33">
        <f t="shared" si="11"/>
        <v>99699.33</v>
      </c>
      <c r="AE12" s="39">
        <f t="shared" si="8"/>
        <v>92220.33</v>
      </c>
      <c r="AF12" s="39">
        <f t="shared" si="9"/>
        <v>7479</v>
      </c>
    </row>
    <row r="13" s="30" customFormat="1" ht="29" customHeight="1" spans="1:32">
      <c r="A13" s="14">
        <v>211</v>
      </c>
      <c r="B13" s="15" t="s">
        <v>175</v>
      </c>
      <c r="C13" s="33">
        <f t="shared" si="0"/>
        <v>11206.5</v>
      </c>
      <c r="D13" s="34">
        <v>10109.5</v>
      </c>
      <c r="E13" s="33">
        <v>1097</v>
      </c>
      <c r="F13" s="33">
        <f t="shared" si="1"/>
        <v>0</v>
      </c>
      <c r="G13" s="34">
        <v>0</v>
      </c>
      <c r="H13" s="34">
        <v>0</v>
      </c>
      <c r="I13" s="33">
        <f t="shared" si="2"/>
        <v>0</v>
      </c>
      <c r="J13" s="34">
        <v>0</v>
      </c>
      <c r="K13" s="34">
        <v>0</v>
      </c>
      <c r="L13" s="33">
        <f t="shared" si="3"/>
        <v>0</v>
      </c>
      <c r="M13" s="34">
        <v>0</v>
      </c>
      <c r="N13" s="34">
        <v>0</v>
      </c>
      <c r="O13" s="33">
        <f t="shared" si="4"/>
        <v>0</v>
      </c>
      <c r="P13" s="34">
        <v>0</v>
      </c>
      <c r="Q13" s="34">
        <v>0</v>
      </c>
      <c r="R13" s="33">
        <f t="shared" si="5"/>
        <v>0</v>
      </c>
      <c r="S13" s="34">
        <v>0</v>
      </c>
      <c r="T13" s="34">
        <v>0</v>
      </c>
      <c r="U13" s="33">
        <f t="shared" si="6"/>
        <v>0</v>
      </c>
      <c r="V13" s="34">
        <v>0</v>
      </c>
      <c r="W13" s="34">
        <v>0</v>
      </c>
      <c r="X13" s="33">
        <f t="shared" si="7"/>
        <v>0</v>
      </c>
      <c r="Y13" s="34">
        <v>0</v>
      </c>
      <c r="Z13" s="34">
        <v>0</v>
      </c>
      <c r="AA13" s="33">
        <f t="shared" si="10"/>
        <v>1429</v>
      </c>
      <c r="AB13" s="34">
        <v>1433</v>
      </c>
      <c r="AC13" s="33">
        <v>-4</v>
      </c>
      <c r="AD13" s="33">
        <f t="shared" si="11"/>
        <v>12635.5</v>
      </c>
      <c r="AE13" s="39">
        <f t="shared" si="8"/>
        <v>11542.5</v>
      </c>
      <c r="AF13" s="39">
        <f t="shared" si="9"/>
        <v>1093</v>
      </c>
    </row>
    <row r="14" s="30" customFormat="1" ht="29" customHeight="1" spans="1:32">
      <c r="A14" s="14">
        <v>212</v>
      </c>
      <c r="B14" s="15" t="s">
        <v>176</v>
      </c>
      <c r="C14" s="33">
        <f t="shared" si="0"/>
        <v>59944.17</v>
      </c>
      <c r="D14" s="34">
        <v>30940.17</v>
      </c>
      <c r="E14" s="33">
        <v>29004</v>
      </c>
      <c r="F14" s="33">
        <f t="shared" si="1"/>
        <v>-3551</v>
      </c>
      <c r="G14" s="34">
        <v>306</v>
      </c>
      <c r="H14" s="34">
        <v>-3857</v>
      </c>
      <c r="I14" s="33">
        <f t="shared" si="2"/>
        <v>8229</v>
      </c>
      <c r="J14" s="34">
        <v>8229</v>
      </c>
      <c r="K14" s="34">
        <v>0</v>
      </c>
      <c r="L14" s="33">
        <f t="shared" si="3"/>
        <v>-4342</v>
      </c>
      <c r="M14" s="34">
        <v>0</v>
      </c>
      <c r="N14" s="34">
        <f>-4342</f>
        <v>-4342</v>
      </c>
      <c r="O14" s="33">
        <f t="shared" si="4"/>
        <v>32370.75</v>
      </c>
      <c r="P14" s="34">
        <v>32370.75</v>
      </c>
      <c r="Q14" s="34">
        <v>0</v>
      </c>
      <c r="R14" s="33">
        <f t="shared" si="5"/>
        <v>10630</v>
      </c>
      <c r="S14" s="34">
        <v>2431</v>
      </c>
      <c r="T14" s="34">
        <f>4342+3857</f>
        <v>8199</v>
      </c>
      <c r="U14" s="33">
        <f t="shared" si="6"/>
        <v>7138</v>
      </c>
      <c r="V14" s="34">
        <v>7138</v>
      </c>
      <c r="W14" s="34">
        <v>0</v>
      </c>
      <c r="X14" s="33">
        <f t="shared" si="7"/>
        <v>54</v>
      </c>
      <c r="Y14" s="34">
        <v>54</v>
      </c>
      <c r="Z14" s="34">
        <v>0</v>
      </c>
      <c r="AA14" s="33">
        <f t="shared" si="10"/>
        <v>26420</v>
      </c>
      <c r="AB14" s="34">
        <v>34988</v>
      </c>
      <c r="AC14" s="33">
        <v>-8568</v>
      </c>
      <c r="AD14" s="33">
        <f t="shared" si="11"/>
        <v>136892.92</v>
      </c>
      <c r="AE14" s="39">
        <f t="shared" si="8"/>
        <v>116456.92</v>
      </c>
      <c r="AF14" s="39">
        <f t="shared" si="9"/>
        <v>20436</v>
      </c>
    </row>
    <row r="15" s="30" customFormat="1" ht="29" customHeight="1" spans="1:32">
      <c r="A15" s="14">
        <v>213</v>
      </c>
      <c r="B15" s="15" t="s">
        <v>177</v>
      </c>
      <c r="C15" s="33">
        <f t="shared" si="0"/>
        <v>65144.35</v>
      </c>
      <c r="D15" s="34">
        <v>60387.35</v>
      </c>
      <c r="E15" s="33">
        <v>4757</v>
      </c>
      <c r="F15" s="33">
        <f t="shared" si="1"/>
        <v>0</v>
      </c>
      <c r="G15" s="34">
        <v>0</v>
      </c>
      <c r="H15" s="34">
        <v>0</v>
      </c>
      <c r="I15" s="33">
        <f t="shared" si="2"/>
        <v>47</v>
      </c>
      <c r="J15" s="34">
        <v>0</v>
      </c>
      <c r="K15" s="34">
        <v>47</v>
      </c>
      <c r="L15" s="33">
        <f t="shared" si="3"/>
        <v>0</v>
      </c>
      <c r="M15" s="34">
        <v>0</v>
      </c>
      <c r="N15" s="34">
        <v>0</v>
      </c>
      <c r="O15" s="33">
        <f t="shared" si="4"/>
        <v>0</v>
      </c>
      <c r="P15" s="34">
        <v>0</v>
      </c>
      <c r="Q15" s="34">
        <v>0</v>
      </c>
      <c r="R15" s="33">
        <f t="shared" si="5"/>
        <v>0</v>
      </c>
      <c r="S15" s="34">
        <v>0</v>
      </c>
      <c r="T15" s="34">
        <v>0</v>
      </c>
      <c r="U15" s="33">
        <f t="shared" si="6"/>
        <v>0</v>
      </c>
      <c r="V15" s="34">
        <v>0</v>
      </c>
      <c r="W15" s="34">
        <v>0</v>
      </c>
      <c r="X15" s="33">
        <f t="shared" si="7"/>
        <v>0</v>
      </c>
      <c r="Y15" s="34">
        <v>0</v>
      </c>
      <c r="Z15" s="34">
        <v>0</v>
      </c>
      <c r="AA15" s="33">
        <f t="shared" si="10"/>
        <v>5329</v>
      </c>
      <c r="AB15" s="34">
        <v>5244</v>
      </c>
      <c r="AC15" s="33">
        <v>85</v>
      </c>
      <c r="AD15" s="33">
        <f t="shared" si="11"/>
        <v>70520.35</v>
      </c>
      <c r="AE15" s="39">
        <f t="shared" si="8"/>
        <v>65631.35</v>
      </c>
      <c r="AF15" s="39">
        <f t="shared" si="9"/>
        <v>4889</v>
      </c>
    </row>
    <row r="16" s="30" customFormat="1" ht="29" customHeight="1" spans="1:32">
      <c r="A16" s="14">
        <v>214</v>
      </c>
      <c r="B16" s="15" t="s">
        <v>178</v>
      </c>
      <c r="C16" s="33">
        <f t="shared" si="0"/>
        <v>6498.65</v>
      </c>
      <c r="D16" s="34">
        <v>4722.65</v>
      </c>
      <c r="E16" s="33">
        <v>1776</v>
      </c>
      <c r="F16" s="33">
        <f t="shared" si="1"/>
        <v>0</v>
      </c>
      <c r="G16" s="34">
        <v>0</v>
      </c>
      <c r="H16" s="34">
        <v>0</v>
      </c>
      <c r="I16" s="33">
        <f t="shared" si="2"/>
        <v>0</v>
      </c>
      <c r="J16" s="34">
        <v>0</v>
      </c>
      <c r="K16" s="34"/>
      <c r="L16" s="33"/>
      <c r="M16" s="34">
        <v>0</v>
      </c>
      <c r="N16" s="34">
        <v>0</v>
      </c>
      <c r="O16" s="33">
        <f t="shared" si="4"/>
        <v>0</v>
      </c>
      <c r="P16" s="34">
        <v>0</v>
      </c>
      <c r="Q16" s="34">
        <v>0</v>
      </c>
      <c r="R16" s="33">
        <f t="shared" si="5"/>
        <v>0</v>
      </c>
      <c r="S16" s="34">
        <v>0</v>
      </c>
      <c r="T16" s="34">
        <v>0</v>
      </c>
      <c r="U16" s="33">
        <f t="shared" si="6"/>
        <v>0</v>
      </c>
      <c r="V16" s="34">
        <v>0</v>
      </c>
      <c r="W16" s="34">
        <v>0</v>
      </c>
      <c r="X16" s="33">
        <f t="shared" si="7"/>
        <v>0</v>
      </c>
      <c r="Y16" s="34">
        <v>0</v>
      </c>
      <c r="Z16" s="34">
        <v>0</v>
      </c>
      <c r="AA16" s="33">
        <f t="shared" si="10"/>
        <v>4734</v>
      </c>
      <c r="AB16" s="34">
        <v>4734</v>
      </c>
      <c r="AC16" s="33">
        <v>0</v>
      </c>
      <c r="AD16" s="33">
        <f t="shared" si="11"/>
        <v>11232.65</v>
      </c>
      <c r="AE16" s="39">
        <f t="shared" si="8"/>
        <v>9456.65</v>
      </c>
      <c r="AF16" s="39">
        <f t="shared" si="9"/>
        <v>1776</v>
      </c>
    </row>
    <row r="17" s="30" customFormat="1" ht="34.5" customHeight="1" spans="1:32">
      <c r="A17" s="14">
        <v>215</v>
      </c>
      <c r="B17" s="15" t="s">
        <v>179</v>
      </c>
      <c r="C17" s="33">
        <f t="shared" si="0"/>
        <v>1437.57</v>
      </c>
      <c r="D17" s="34">
        <v>1105.57</v>
      </c>
      <c r="E17" s="33">
        <v>332</v>
      </c>
      <c r="F17" s="33">
        <f t="shared" si="1"/>
        <v>0</v>
      </c>
      <c r="G17" s="34">
        <v>0</v>
      </c>
      <c r="H17" s="34">
        <v>0</v>
      </c>
      <c r="I17" s="33">
        <f t="shared" si="2"/>
        <v>1947</v>
      </c>
      <c r="J17" s="34">
        <v>84</v>
      </c>
      <c r="K17" s="34">
        <f>390+1473</f>
        <v>1863</v>
      </c>
      <c r="L17" s="33">
        <f t="shared" si="3"/>
        <v>0</v>
      </c>
      <c r="M17" s="34">
        <v>0</v>
      </c>
      <c r="N17" s="34">
        <v>0</v>
      </c>
      <c r="O17" s="33">
        <f t="shared" si="4"/>
        <v>0</v>
      </c>
      <c r="P17" s="34">
        <v>0</v>
      </c>
      <c r="Q17" s="34">
        <v>0</v>
      </c>
      <c r="R17" s="33">
        <f t="shared" si="5"/>
        <v>0</v>
      </c>
      <c r="S17" s="34">
        <v>0</v>
      </c>
      <c r="T17" s="34">
        <v>0</v>
      </c>
      <c r="U17" s="33">
        <f t="shared" si="6"/>
        <v>0</v>
      </c>
      <c r="V17" s="34">
        <v>0</v>
      </c>
      <c r="W17" s="34">
        <v>0</v>
      </c>
      <c r="X17" s="33">
        <f t="shared" si="7"/>
        <v>0</v>
      </c>
      <c r="Y17" s="34">
        <v>0</v>
      </c>
      <c r="Z17" s="34">
        <v>0</v>
      </c>
      <c r="AA17" s="33">
        <f t="shared" si="10"/>
        <v>7486</v>
      </c>
      <c r="AB17" s="34">
        <v>1789</v>
      </c>
      <c r="AC17" s="33">
        <v>5697</v>
      </c>
      <c r="AD17" s="33">
        <f t="shared" si="11"/>
        <v>10870.57</v>
      </c>
      <c r="AE17" s="39">
        <f t="shared" si="8"/>
        <v>2978.57</v>
      </c>
      <c r="AF17" s="39">
        <f t="shared" si="9"/>
        <v>7892</v>
      </c>
    </row>
    <row r="18" s="30" customFormat="1" ht="27" customHeight="1" spans="1:32">
      <c r="A18" s="14">
        <v>216</v>
      </c>
      <c r="B18" s="15" t="s">
        <v>180</v>
      </c>
      <c r="C18" s="33">
        <f t="shared" si="0"/>
        <v>3949.61</v>
      </c>
      <c r="D18" s="34">
        <v>3949.61</v>
      </c>
      <c r="E18" s="33">
        <v>0</v>
      </c>
      <c r="F18" s="33">
        <f t="shared" si="1"/>
        <v>0</v>
      </c>
      <c r="G18" s="34">
        <v>0</v>
      </c>
      <c r="H18" s="34">
        <v>0</v>
      </c>
      <c r="I18" s="33">
        <f t="shared" si="2"/>
        <v>0</v>
      </c>
      <c r="J18" s="34">
        <v>0</v>
      </c>
      <c r="K18" s="34">
        <v>0</v>
      </c>
      <c r="L18" s="33">
        <f t="shared" si="3"/>
        <v>0</v>
      </c>
      <c r="M18" s="34">
        <v>0</v>
      </c>
      <c r="N18" s="34">
        <v>0</v>
      </c>
      <c r="O18" s="33">
        <f t="shared" si="4"/>
        <v>0</v>
      </c>
      <c r="P18" s="34">
        <v>0</v>
      </c>
      <c r="Q18" s="34">
        <v>0</v>
      </c>
      <c r="R18" s="33">
        <f t="shared" si="5"/>
        <v>0</v>
      </c>
      <c r="S18" s="34">
        <v>0</v>
      </c>
      <c r="T18" s="34">
        <v>0</v>
      </c>
      <c r="U18" s="33">
        <f t="shared" si="6"/>
        <v>0</v>
      </c>
      <c r="V18" s="34">
        <v>0</v>
      </c>
      <c r="W18" s="34">
        <v>0</v>
      </c>
      <c r="X18" s="33">
        <f t="shared" si="7"/>
        <v>0</v>
      </c>
      <c r="Y18" s="34">
        <v>0</v>
      </c>
      <c r="Z18" s="34">
        <v>0</v>
      </c>
      <c r="AA18" s="33">
        <f t="shared" si="10"/>
        <v>15011</v>
      </c>
      <c r="AB18" s="34">
        <v>15011</v>
      </c>
      <c r="AC18" s="33">
        <v>0</v>
      </c>
      <c r="AD18" s="33">
        <f t="shared" si="11"/>
        <v>18960.61</v>
      </c>
      <c r="AE18" s="39">
        <f t="shared" si="8"/>
        <v>18960.61</v>
      </c>
      <c r="AF18" s="39">
        <f t="shared" si="9"/>
        <v>0</v>
      </c>
    </row>
    <row r="19" s="30" customFormat="1" ht="27" customHeight="1" spans="1:32">
      <c r="A19" s="14">
        <v>217</v>
      </c>
      <c r="B19" s="15" t="s">
        <v>181</v>
      </c>
      <c r="C19" s="33">
        <v>0</v>
      </c>
      <c r="D19" s="34">
        <v>0</v>
      </c>
      <c r="E19" s="33">
        <v>0</v>
      </c>
      <c r="F19" s="33">
        <v>0</v>
      </c>
      <c r="G19" s="34">
        <v>0</v>
      </c>
      <c r="H19" s="34">
        <v>0</v>
      </c>
      <c r="I19" s="33">
        <v>0</v>
      </c>
      <c r="J19" s="34">
        <v>0</v>
      </c>
      <c r="K19" s="34">
        <v>0</v>
      </c>
      <c r="L19" s="33">
        <v>0</v>
      </c>
      <c r="M19" s="34">
        <v>0</v>
      </c>
      <c r="N19" s="34">
        <v>0</v>
      </c>
      <c r="O19" s="33">
        <v>0</v>
      </c>
      <c r="P19" s="34">
        <v>0</v>
      </c>
      <c r="Q19" s="34">
        <v>0</v>
      </c>
      <c r="R19" s="33">
        <v>0</v>
      </c>
      <c r="S19" s="34">
        <v>0</v>
      </c>
      <c r="T19" s="34">
        <v>0</v>
      </c>
      <c r="U19" s="33">
        <v>0</v>
      </c>
      <c r="V19" s="34">
        <v>0</v>
      </c>
      <c r="W19" s="34">
        <v>0</v>
      </c>
      <c r="X19" s="33">
        <v>0</v>
      </c>
      <c r="Y19" s="34">
        <v>0</v>
      </c>
      <c r="Z19" s="34">
        <v>0</v>
      </c>
      <c r="AA19" s="33">
        <f t="shared" si="10"/>
        <v>4746</v>
      </c>
      <c r="AB19" s="34">
        <v>0</v>
      </c>
      <c r="AC19" s="33">
        <v>4746</v>
      </c>
      <c r="AD19" s="33">
        <f t="shared" si="11"/>
        <v>4746</v>
      </c>
      <c r="AE19" s="39">
        <v>0</v>
      </c>
      <c r="AF19" s="39">
        <f t="shared" si="9"/>
        <v>4746</v>
      </c>
    </row>
    <row r="20" s="30" customFormat="1" ht="27" customHeight="1" spans="1:32">
      <c r="A20" s="14">
        <v>219</v>
      </c>
      <c r="B20" s="15" t="s">
        <v>182</v>
      </c>
      <c r="C20" s="33">
        <f t="shared" ref="C20:C29" si="12">D20+E20</f>
        <v>0</v>
      </c>
      <c r="D20" s="34">
        <v>0</v>
      </c>
      <c r="E20" s="33">
        <v>0</v>
      </c>
      <c r="F20" s="33">
        <f t="shared" ref="F20:F29" si="13">G20+H20</f>
        <v>0</v>
      </c>
      <c r="G20" s="34">
        <v>0</v>
      </c>
      <c r="H20" s="34">
        <v>0</v>
      </c>
      <c r="I20" s="33">
        <f t="shared" ref="I20:I29" si="14">J20+K20</f>
        <v>0</v>
      </c>
      <c r="J20" s="34">
        <v>0</v>
      </c>
      <c r="K20" s="34">
        <v>0</v>
      </c>
      <c r="L20" s="33">
        <f t="shared" ref="L20:L29" si="15">M20+N20</f>
        <v>0</v>
      </c>
      <c r="M20" s="34">
        <v>0</v>
      </c>
      <c r="N20" s="34">
        <v>0</v>
      </c>
      <c r="O20" s="33">
        <f t="shared" ref="O20:O29" si="16">P20+Q20</f>
        <v>0</v>
      </c>
      <c r="P20" s="34">
        <v>0</v>
      </c>
      <c r="Q20" s="34">
        <v>0</v>
      </c>
      <c r="R20" s="33">
        <f t="shared" ref="R20:R29" si="17">S20+T20</f>
        <v>0</v>
      </c>
      <c r="S20" s="34">
        <v>0</v>
      </c>
      <c r="T20" s="34">
        <v>0</v>
      </c>
      <c r="U20" s="33">
        <f t="shared" ref="U20:U29" si="18">V20+W20</f>
        <v>0</v>
      </c>
      <c r="V20" s="34">
        <v>0</v>
      </c>
      <c r="W20" s="34">
        <v>0</v>
      </c>
      <c r="X20" s="33">
        <f t="shared" ref="X20:X29" si="19">Y20+Z20</f>
        <v>0</v>
      </c>
      <c r="Y20" s="34">
        <v>0</v>
      </c>
      <c r="Z20" s="34">
        <v>0</v>
      </c>
      <c r="AA20" s="33">
        <f t="shared" si="10"/>
        <v>520</v>
      </c>
      <c r="AB20" s="34">
        <v>520</v>
      </c>
      <c r="AC20" s="33">
        <v>0</v>
      </c>
      <c r="AD20" s="33">
        <f t="shared" si="11"/>
        <v>0</v>
      </c>
      <c r="AE20" s="39">
        <v>0</v>
      </c>
      <c r="AF20" s="39">
        <f t="shared" si="9"/>
        <v>0</v>
      </c>
    </row>
    <row r="21" s="30" customFormat="1" ht="34.5" customHeight="1" spans="1:32">
      <c r="A21" s="14">
        <v>220</v>
      </c>
      <c r="B21" s="15" t="s">
        <v>183</v>
      </c>
      <c r="C21" s="33">
        <f t="shared" si="12"/>
        <v>12084.09</v>
      </c>
      <c r="D21" s="34">
        <v>7983.09</v>
      </c>
      <c r="E21" s="33">
        <v>4101</v>
      </c>
      <c r="F21" s="33">
        <f t="shared" si="13"/>
        <v>0</v>
      </c>
      <c r="G21" s="34">
        <v>0</v>
      </c>
      <c r="H21" s="34">
        <v>0</v>
      </c>
      <c r="I21" s="33">
        <f t="shared" si="14"/>
        <v>0</v>
      </c>
      <c r="J21" s="34">
        <v>0</v>
      </c>
      <c r="K21" s="34"/>
      <c r="L21" s="33"/>
      <c r="M21" s="34">
        <v>0</v>
      </c>
      <c r="N21" s="34">
        <v>0</v>
      </c>
      <c r="O21" s="33">
        <f t="shared" si="16"/>
        <v>0</v>
      </c>
      <c r="P21" s="34">
        <v>0</v>
      </c>
      <c r="Q21" s="34">
        <v>0</v>
      </c>
      <c r="R21" s="33">
        <f t="shared" si="17"/>
        <v>0</v>
      </c>
      <c r="S21" s="34">
        <v>0</v>
      </c>
      <c r="T21" s="34">
        <v>0</v>
      </c>
      <c r="U21" s="33">
        <f t="shared" si="18"/>
        <v>0</v>
      </c>
      <c r="V21" s="34">
        <v>0</v>
      </c>
      <c r="W21" s="34">
        <v>0</v>
      </c>
      <c r="X21" s="33">
        <f t="shared" si="19"/>
        <v>0</v>
      </c>
      <c r="Y21" s="34">
        <v>0</v>
      </c>
      <c r="Z21" s="34">
        <v>0</v>
      </c>
      <c r="AA21" s="33">
        <f t="shared" si="10"/>
        <v>-1384</v>
      </c>
      <c r="AB21" s="34">
        <v>-1564</v>
      </c>
      <c r="AC21" s="33">
        <v>180</v>
      </c>
      <c r="AD21" s="33">
        <f t="shared" si="11"/>
        <v>10700.09</v>
      </c>
      <c r="AE21" s="39">
        <f t="shared" ref="AE21:AE29" si="20">D21+G21+J21+M21+P21+S21+V21+Y21+AB21</f>
        <v>6419.09</v>
      </c>
      <c r="AF21" s="39">
        <f t="shared" si="9"/>
        <v>4281</v>
      </c>
    </row>
    <row r="22" s="30" customFormat="1" ht="25" customHeight="1" spans="1:32">
      <c r="A22" s="14">
        <v>221</v>
      </c>
      <c r="B22" s="15" t="s">
        <v>184</v>
      </c>
      <c r="C22" s="33">
        <f t="shared" si="12"/>
        <v>6240.11</v>
      </c>
      <c r="D22" s="34">
        <v>4771.11</v>
      </c>
      <c r="E22" s="33">
        <v>1469</v>
      </c>
      <c r="F22" s="33">
        <f t="shared" si="13"/>
        <v>0</v>
      </c>
      <c r="G22" s="34">
        <v>0</v>
      </c>
      <c r="H22" s="34">
        <v>0</v>
      </c>
      <c r="I22" s="33">
        <f t="shared" si="14"/>
        <v>0</v>
      </c>
      <c r="J22" s="34">
        <v>0</v>
      </c>
      <c r="K22" s="34">
        <v>0</v>
      </c>
      <c r="L22" s="33">
        <f t="shared" si="15"/>
        <v>0</v>
      </c>
      <c r="M22" s="34">
        <v>0</v>
      </c>
      <c r="N22" s="34">
        <v>0</v>
      </c>
      <c r="O22" s="33">
        <f t="shared" si="16"/>
        <v>0</v>
      </c>
      <c r="P22" s="34">
        <v>0</v>
      </c>
      <c r="Q22" s="34">
        <v>0</v>
      </c>
      <c r="R22" s="33">
        <f t="shared" si="17"/>
        <v>0</v>
      </c>
      <c r="S22" s="34">
        <v>0</v>
      </c>
      <c r="T22" s="34">
        <v>0</v>
      </c>
      <c r="U22" s="33">
        <f t="shared" si="18"/>
        <v>0</v>
      </c>
      <c r="V22" s="34">
        <v>0</v>
      </c>
      <c r="W22" s="34">
        <v>0</v>
      </c>
      <c r="X22" s="33">
        <f t="shared" si="19"/>
        <v>0</v>
      </c>
      <c r="Y22" s="34">
        <v>0</v>
      </c>
      <c r="Z22" s="34">
        <v>0</v>
      </c>
      <c r="AA22" s="33">
        <f t="shared" si="10"/>
        <v>-249</v>
      </c>
      <c r="AB22" s="34">
        <v>-249</v>
      </c>
      <c r="AC22" s="33">
        <v>0</v>
      </c>
      <c r="AD22" s="33">
        <f t="shared" si="11"/>
        <v>5991.11</v>
      </c>
      <c r="AE22" s="39">
        <f t="shared" si="20"/>
        <v>4522.11</v>
      </c>
      <c r="AF22" s="39">
        <f t="shared" si="9"/>
        <v>1469</v>
      </c>
    </row>
    <row r="23" s="30" customFormat="1" ht="27" customHeight="1" spans="1:32">
      <c r="A23" s="14">
        <v>222</v>
      </c>
      <c r="B23" s="15" t="s">
        <v>185</v>
      </c>
      <c r="C23" s="33">
        <f t="shared" si="12"/>
        <v>2407.07</v>
      </c>
      <c r="D23" s="34">
        <v>2407.07</v>
      </c>
      <c r="E23" s="33">
        <v>0</v>
      </c>
      <c r="F23" s="33">
        <f t="shared" si="13"/>
        <v>54</v>
      </c>
      <c r="G23" s="34">
        <v>54</v>
      </c>
      <c r="H23" s="34">
        <v>0</v>
      </c>
      <c r="I23" s="33">
        <f t="shared" si="14"/>
        <v>0</v>
      </c>
      <c r="J23" s="34">
        <v>0</v>
      </c>
      <c r="K23" s="34">
        <v>0</v>
      </c>
      <c r="L23" s="33">
        <f t="shared" si="15"/>
        <v>0</v>
      </c>
      <c r="M23" s="34">
        <v>0</v>
      </c>
      <c r="N23" s="34">
        <v>0</v>
      </c>
      <c r="O23" s="33">
        <f t="shared" si="16"/>
        <v>0</v>
      </c>
      <c r="P23" s="34">
        <v>0</v>
      </c>
      <c r="Q23" s="34">
        <v>0</v>
      </c>
      <c r="R23" s="33">
        <f t="shared" si="17"/>
        <v>0</v>
      </c>
      <c r="S23" s="34">
        <v>0</v>
      </c>
      <c r="T23" s="34">
        <v>0</v>
      </c>
      <c r="U23" s="33">
        <f t="shared" si="18"/>
        <v>0</v>
      </c>
      <c r="V23" s="34">
        <v>0</v>
      </c>
      <c r="W23" s="34">
        <v>0</v>
      </c>
      <c r="X23" s="33">
        <f t="shared" si="19"/>
        <v>0</v>
      </c>
      <c r="Y23" s="34">
        <v>0</v>
      </c>
      <c r="Z23" s="34">
        <v>0</v>
      </c>
      <c r="AA23" s="33">
        <f t="shared" si="10"/>
        <v>-580</v>
      </c>
      <c r="AB23" s="34">
        <v>-580</v>
      </c>
      <c r="AC23" s="34">
        <v>0</v>
      </c>
      <c r="AD23" s="33">
        <f t="shared" si="11"/>
        <v>1881.07</v>
      </c>
      <c r="AE23" s="39">
        <f t="shared" si="20"/>
        <v>1881.07</v>
      </c>
      <c r="AF23" s="39">
        <f t="shared" si="9"/>
        <v>0</v>
      </c>
    </row>
    <row r="24" s="30" customFormat="1" ht="35.1" customHeight="1" spans="1:32">
      <c r="A24" s="14">
        <v>224</v>
      </c>
      <c r="B24" s="15" t="s">
        <v>186</v>
      </c>
      <c r="C24" s="33">
        <f t="shared" si="12"/>
        <v>5033.53</v>
      </c>
      <c r="D24" s="34">
        <v>4533.53</v>
      </c>
      <c r="E24" s="33">
        <v>500</v>
      </c>
      <c r="F24" s="33">
        <f t="shared" si="13"/>
        <v>54</v>
      </c>
      <c r="G24" s="34">
        <v>54</v>
      </c>
      <c r="H24" s="34">
        <v>0</v>
      </c>
      <c r="I24" s="33">
        <f t="shared" si="14"/>
        <v>0</v>
      </c>
      <c r="J24" s="34">
        <v>0</v>
      </c>
      <c r="K24" s="34">
        <v>0</v>
      </c>
      <c r="L24" s="33">
        <f t="shared" si="15"/>
        <v>0</v>
      </c>
      <c r="M24" s="34">
        <v>0</v>
      </c>
      <c r="N24" s="34">
        <v>0</v>
      </c>
      <c r="O24" s="33">
        <f t="shared" si="16"/>
        <v>0</v>
      </c>
      <c r="P24" s="34">
        <v>0</v>
      </c>
      <c r="Q24" s="34">
        <v>0</v>
      </c>
      <c r="R24" s="33">
        <f t="shared" si="17"/>
        <v>0</v>
      </c>
      <c r="S24" s="34">
        <v>0</v>
      </c>
      <c r="T24" s="34">
        <v>0</v>
      </c>
      <c r="U24" s="33">
        <f t="shared" si="18"/>
        <v>0</v>
      </c>
      <c r="V24" s="34">
        <v>0</v>
      </c>
      <c r="W24" s="34">
        <v>0</v>
      </c>
      <c r="X24" s="33">
        <f t="shared" si="19"/>
        <v>0</v>
      </c>
      <c r="Y24" s="34">
        <v>0</v>
      </c>
      <c r="Z24" s="34">
        <v>0</v>
      </c>
      <c r="AA24" s="33">
        <f t="shared" si="10"/>
        <v>1200</v>
      </c>
      <c r="AB24" s="34">
        <v>900</v>
      </c>
      <c r="AC24" s="34">
        <v>300</v>
      </c>
      <c r="AD24" s="33">
        <f t="shared" si="11"/>
        <v>6287.53</v>
      </c>
      <c r="AE24" s="39">
        <f t="shared" si="20"/>
        <v>5487.53</v>
      </c>
      <c r="AF24" s="39">
        <f t="shared" si="9"/>
        <v>800</v>
      </c>
    </row>
    <row r="25" s="30" customFormat="1" ht="23" customHeight="1" spans="1:32">
      <c r="A25" s="14">
        <v>227</v>
      </c>
      <c r="B25" s="15" t="s">
        <v>187</v>
      </c>
      <c r="C25" s="33">
        <f t="shared" si="12"/>
        <v>18556</v>
      </c>
      <c r="D25" s="34">
        <v>15000</v>
      </c>
      <c r="E25" s="33">
        <v>3556</v>
      </c>
      <c r="F25" s="33">
        <f t="shared" si="13"/>
        <v>0</v>
      </c>
      <c r="G25" s="34">
        <v>0</v>
      </c>
      <c r="H25" s="34">
        <v>0</v>
      </c>
      <c r="I25" s="33">
        <f t="shared" si="14"/>
        <v>-18566</v>
      </c>
      <c r="J25" s="34">
        <v>-15000</v>
      </c>
      <c r="K25" s="34">
        <v>-3566</v>
      </c>
      <c r="L25" s="33">
        <f t="shared" si="15"/>
        <v>0</v>
      </c>
      <c r="M25" s="34">
        <v>0</v>
      </c>
      <c r="N25" s="34">
        <v>0</v>
      </c>
      <c r="O25" s="33">
        <f t="shared" si="16"/>
        <v>0</v>
      </c>
      <c r="P25" s="34">
        <v>0</v>
      </c>
      <c r="Q25" s="34">
        <v>0</v>
      </c>
      <c r="R25" s="33">
        <f t="shared" si="17"/>
        <v>0</v>
      </c>
      <c r="S25" s="34">
        <v>0</v>
      </c>
      <c r="T25" s="34">
        <v>0</v>
      </c>
      <c r="U25" s="33">
        <f t="shared" si="18"/>
        <v>0</v>
      </c>
      <c r="V25" s="34">
        <v>0</v>
      </c>
      <c r="W25" s="34">
        <v>0</v>
      </c>
      <c r="X25" s="33">
        <f t="shared" si="19"/>
        <v>0</v>
      </c>
      <c r="Y25" s="34">
        <v>0</v>
      </c>
      <c r="Z25" s="34">
        <v>0</v>
      </c>
      <c r="AA25" s="33">
        <f t="shared" si="10"/>
        <v>0</v>
      </c>
      <c r="AB25" s="34">
        <v>0</v>
      </c>
      <c r="AC25" s="34">
        <v>0</v>
      </c>
      <c r="AD25" s="33">
        <f t="shared" si="11"/>
        <v>-10</v>
      </c>
      <c r="AE25" s="39">
        <f t="shared" si="20"/>
        <v>0</v>
      </c>
      <c r="AF25" s="39">
        <f t="shared" si="9"/>
        <v>-10</v>
      </c>
    </row>
    <row r="26" s="30" customFormat="1" ht="26" customHeight="1" spans="1:32">
      <c r="A26" s="14">
        <v>231</v>
      </c>
      <c r="B26" s="18" t="s">
        <v>188</v>
      </c>
      <c r="C26" s="33">
        <f t="shared" si="12"/>
        <v>20865</v>
      </c>
      <c r="D26" s="34">
        <v>20865</v>
      </c>
      <c r="E26" s="33">
        <v>0</v>
      </c>
      <c r="F26" s="33">
        <f t="shared" si="13"/>
        <v>0</v>
      </c>
      <c r="G26" s="34">
        <v>0</v>
      </c>
      <c r="H26" s="34">
        <v>0</v>
      </c>
      <c r="I26" s="33">
        <f t="shared" si="14"/>
        <v>0</v>
      </c>
      <c r="J26" s="34">
        <v>0</v>
      </c>
      <c r="K26" s="34">
        <v>0</v>
      </c>
      <c r="L26" s="33">
        <f t="shared" si="15"/>
        <v>0</v>
      </c>
      <c r="M26" s="34">
        <v>0</v>
      </c>
      <c r="N26" s="34">
        <v>0</v>
      </c>
      <c r="O26" s="33">
        <f t="shared" si="16"/>
        <v>0</v>
      </c>
      <c r="P26" s="34">
        <v>0</v>
      </c>
      <c r="Q26" s="34">
        <v>0</v>
      </c>
      <c r="R26" s="33">
        <f t="shared" si="17"/>
        <v>0</v>
      </c>
      <c r="S26" s="34">
        <v>0</v>
      </c>
      <c r="T26" s="34">
        <v>0</v>
      </c>
      <c r="U26" s="33">
        <f t="shared" si="18"/>
        <v>0</v>
      </c>
      <c r="V26" s="34">
        <v>0</v>
      </c>
      <c r="W26" s="34">
        <v>0</v>
      </c>
      <c r="X26" s="33">
        <f t="shared" si="19"/>
        <v>0</v>
      </c>
      <c r="Y26" s="34">
        <v>0</v>
      </c>
      <c r="Z26" s="34">
        <v>0</v>
      </c>
      <c r="AA26" s="33">
        <f t="shared" si="10"/>
        <v>0</v>
      </c>
      <c r="AB26" s="34">
        <v>0</v>
      </c>
      <c r="AC26" s="34">
        <v>0</v>
      </c>
      <c r="AD26" s="33">
        <f t="shared" si="11"/>
        <v>20865</v>
      </c>
      <c r="AE26" s="39">
        <f t="shared" si="20"/>
        <v>20865</v>
      </c>
      <c r="AF26" s="39">
        <f t="shared" si="9"/>
        <v>0</v>
      </c>
    </row>
    <row r="27" s="30" customFormat="1" ht="26" customHeight="1" spans="1:32">
      <c r="A27" s="14">
        <v>232</v>
      </c>
      <c r="B27" s="18" t="s">
        <v>189</v>
      </c>
      <c r="C27" s="33">
        <f t="shared" si="12"/>
        <v>8414</v>
      </c>
      <c r="D27" s="34">
        <v>8414</v>
      </c>
      <c r="E27" s="33">
        <v>0</v>
      </c>
      <c r="F27" s="33">
        <f t="shared" si="13"/>
        <v>0</v>
      </c>
      <c r="G27" s="34">
        <v>0</v>
      </c>
      <c r="H27" s="34">
        <v>0</v>
      </c>
      <c r="I27" s="33">
        <f t="shared" si="14"/>
        <v>0</v>
      </c>
      <c r="J27" s="34">
        <v>0</v>
      </c>
      <c r="K27" s="34">
        <v>0</v>
      </c>
      <c r="L27" s="33">
        <f t="shared" si="15"/>
        <v>0</v>
      </c>
      <c r="M27" s="34">
        <v>0</v>
      </c>
      <c r="N27" s="34">
        <v>0</v>
      </c>
      <c r="O27" s="33">
        <f t="shared" si="16"/>
        <v>0</v>
      </c>
      <c r="P27" s="34">
        <v>0</v>
      </c>
      <c r="Q27" s="34">
        <v>0</v>
      </c>
      <c r="R27" s="33">
        <f t="shared" si="17"/>
        <v>0</v>
      </c>
      <c r="S27" s="34">
        <v>0</v>
      </c>
      <c r="T27" s="34">
        <v>0</v>
      </c>
      <c r="U27" s="33">
        <f t="shared" si="18"/>
        <v>0</v>
      </c>
      <c r="V27" s="34">
        <v>0</v>
      </c>
      <c r="W27" s="34">
        <v>0</v>
      </c>
      <c r="X27" s="33">
        <f t="shared" si="19"/>
        <v>0</v>
      </c>
      <c r="Y27" s="34">
        <v>0</v>
      </c>
      <c r="Z27" s="34">
        <v>0</v>
      </c>
      <c r="AA27" s="33">
        <f t="shared" si="10"/>
        <v>566</v>
      </c>
      <c r="AB27" s="34">
        <v>566</v>
      </c>
      <c r="AC27" s="34">
        <v>0</v>
      </c>
      <c r="AD27" s="33">
        <f t="shared" si="11"/>
        <v>8980</v>
      </c>
      <c r="AE27" s="39">
        <f t="shared" si="20"/>
        <v>8980</v>
      </c>
      <c r="AF27" s="39">
        <f t="shared" si="9"/>
        <v>0</v>
      </c>
    </row>
    <row r="28" s="30" customFormat="1" ht="26" customHeight="1" spans="1:32">
      <c r="A28" s="35">
        <v>229</v>
      </c>
      <c r="B28" s="15" t="s">
        <v>190</v>
      </c>
      <c r="C28" s="33">
        <f t="shared" si="12"/>
        <v>87540.44</v>
      </c>
      <c r="D28" s="34">
        <v>87540.44</v>
      </c>
      <c r="E28" s="33">
        <v>0</v>
      </c>
      <c r="F28" s="33">
        <f t="shared" si="13"/>
        <v>0</v>
      </c>
      <c r="G28" s="34">
        <v>0</v>
      </c>
      <c r="H28" s="34">
        <v>0</v>
      </c>
      <c r="I28" s="33">
        <f t="shared" si="14"/>
        <v>2000</v>
      </c>
      <c r="J28" s="34">
        <v>2000</v>
      </c>
      <c r="K28" s="34">
        <v>0</v>
      </c>
      <c r="L28" s="33">
        <f t="shared" si="15"/>
        <v>0</v>
      </c>
      <c r="M28" s="34">
        <v>0</v>
      </c>
      <c r="N28" s="34">
        <v>0</v>
      </c>
      <c r="O28" s="33">
        <f t="shared" si="16"/>
        <v>0</v>
      </c>
      <c r="P28" s="34">
        <v>0</v>
      </c>
      <c r="Q28" s="34">
        <v>0</v>
      </c>
      <c r="R28" s="33">
        <f t="shared" si="17"/>
        <v>0</v>
      </c>
      <c r="S28" s="34">
        <v>0</v>
      </c>
      <c r="T28" s="34">
        <v>0</v>
      </c>
      <c r="U28" s="33">
        <f t="shared" si="18"/>
        <v>0</v>
      </c>
      <c r="V28" s="34">
        <v>0</v>
      </c>
      <c r="W28" s="34">
        <v>0</v>
      </c>
      <c r="X28" s="33">
        <f t="shared" si="19"/>
        <v>0</v>
      </c>
      <c r="Y28" s="34">
        <v>0</v>
      </c>
      <c r="Z28" s="34">
        <v>0</v>
      </c>
      <c r="AA28" s="33">
        <f t="shared" si="10"/>
        <v>-59289</v>
      </c>
      <c r="AB28" s="34">
        <v>-59289</v>
      </c>
      <c r="AC28" s="34">
        <v>0</v>
      </c>
      <c r="AD28" s="33">
        <f t="shared" si="11"/>
        <v>30251.44</v>
      </c>
      <c r="AE28" s="39">
        <f t="shared" si="20"/>
        <v>30251.44</v>
      </c>
      <c r="AF28" s="39">
        <f t="shared" si="9"/>
        <v>0</v>
      </c>
    </row>
    <row r="29" s="30" customFormat="1" ht="26" customHeight="1" spans="1:32">
      <c r="A29" s="35">
        <v>233</v>
      </c>
      <c r="B29" s="15" t="s">
        <v>191</v>
      </c>
      <c r="C29" s="33">
        <f t="shared" si="12"/>
        <v>0</v>
      </c>
      <c r="D29" s="34">
        <v>0</v>
      </c>
      <c r="E29" s="33">
        <v>0</v>
      </c>
      <c r="F29" s="33">
        <f t="shared" si="13"/>
        <v>0</v>
      </c>
      <c r="G29" s="34">
        <v>0</v>
      </c>
      <c r="H29" s="34">
        <v>0</v>
      </c>
      <c r="I29" s="33">
        <f t="shared" si="14"/>
        <v>0</v>
      </c>
      <c r="J29" s="34">
        <v>0</v>
      </c>
      <c r="K29" s="34">
        <v>0</v>
      </c>
      <c r="L29" s="33">
        <f t="shared" si="15"/>
        <v>0</v>
      </c>
      <c r="M29" s="34">
        <v>0</v>
      </c>
      <c r="N29" s="34">
        <v>0</v>
      </c>
      <c r="O29" s="33">
        <f t="shared" si="16"/>
        <v>0</v>
      </c>
      <c r="P29" s="34">
        <v>0</v>
      </c>
      <c r="Q29" s="34">
        <v>0</v>
      </c>
      <c r="R29" s="33">
        <f t="shared" si="17"/>
        <v>0</v>
      </c>
      <c r="S29" s="34">
        <v>0</v>
      </c>
      <c r="T29" s="34">
        <v>0</v>
      </c>
      <c r="U29" s="33">
        <f t="shared" si="18"/>
        <v>0</v>
      </c>
      <c r="V29" s="34">
        <v>0</v>
      </c>
      <c r="W29" s="34">
        <v>0</v>
      </c>
      <c r="X29" s="33">
        <f t="shared" si="19"/>
        <v>0</v>
      </c>
      <c r="Y29" s="34">
        <v>0</v>
      </c>
      <c r="Z29" s="34">
        <v>0</v>
      </c>
      <c r="AA29" s="33">
        <f t="shared" si="10"/>
        <v>62</v>
      </c>
      <c r="AB29" s="34">
        <v>62</v>
      </c>
      <c r="AC29" s="34">
        <v>0</v>
      </c>
      <c r="AD29" s="33">
        <f t="shared" si="11"/>
        <v>62</v>
      </c>
      <c r="AE29" s="39">
        <f t="shared" si="20"/>
        <v>62</v>
      </c>
      <c r="AF29" s="39">
        <f t="shared" si="9"/>
        <v>0</v>
      </c>
    </row>
    <row r="30" s="30" customFormat="1" ht="34.5" customHeight="1" spans="1:32">
      <c r="A30" s="35"/>
      <c r="B30" s="36" t="s">
        <v>192</v>
      </c>
      <c r="C30" s="34">
        <f t="shared" ref="C30:I30" si="21">SUM(C5:C29)</f>
        <v>845755.74</v>
      </c>
      <c r="D30" s="34">
        <f t="shared" ref="D30:G30" si="22">SUM(D5:D28)</f>
        <v>667755.74</v>
      </c>
      <c r="E30" s="34">
        <f t="shared" si="22"/>
        <v>178000</v>
      </c>
      <c r="F30" s="34">
        <f t="shared" si="21"/>
        <v>1239</v>
      </c>
      <c r="G30" s="34">
        <f t="shared" si="22"/>
        <v>5096</v>
      </c>
      <c r="H30" s="34">
        <f t="shared" si="21"/>
        <v>-3857</v>
      </c>
      <c r="I30" s="34">
        <f t="shared" si="21"/>
        <v>0</v>
      </c>
      <c r="J30" s="34">
        <f>SUM(J5:J28)</f>
        <v>0</v>
      </c>
      <c r="K30" s="34">
        <f t="shared" ref="K30:O30" si="23">SUM(K5:K29)</f>
        <v>0</v>
      </c>
      <c r="L30" s="34">
        <f t="shared" si="23"/>
        <v>-4342</v>
      </c>
      <c r="M30" s="34">
        <f>SUM(M5:M28)</f>
        <v>0</v>
      </c>
      <c r="N30" s="34">
        <f t="shared" si="23"/>
        <v>-4342</v>
      </c>
      <c r="O30" s="34">
        <f t="shared" si="23"/>
        <v>32370.75</v>
      </c>
      <c r="P30" s="34">
        <f>SUM(P5:P28)</f>
        <v>32370.75</v>
      </c>
      <c r="Q30" s="34">
        <f t="shared" ref="Q30:U30" si="24">SUM(Q5:Q29)</f>
        <v>0</v>
      </c>
      <c r="R30" s="34">
        <f t="shared" si="24"/>
        <v>10630</v>
      </c>
      <c r="S30" s="34">
        <f t="shared" ref="S30:W30" si="25">SUM(S5:S28)</f>
        <v>2431</v>
      </c>
      <c r="T30" s="34">
        <f t="shared" si="24"/>
        <v>8199</v>
      </c>
      <c r="U30" s="34">
        <f t="shared" si="24"/>
        <v>7138</v>
      </c>
      <c r="V30" s="34">
        <f t="shared" si="25"/>
        <v>7138</v>
      </c>
      <c r="W30" s="34">
        <f t="shared" si="25"/>
        <v>0</v>
      </c>
      <c r="X30" s="34">
        <f>SUM(X5:X29)</f>
        <v>54</v>
      </c>
      <c r="Y30" s="34">
        <f t="shared" ref="Y30:AC30" si="26">SUM(Y5:Y28)</f>
        <v>54</v>
      </c>
      <c r="Z30" s="34">
        <f t="shared" si="26"/>
        <v>0</v>
      </c>
      <c r="AA30" s="34">
        <f>SUM(AA5:AA29)</f>
        <v>0</v>
      </c>
      <c r="AB30" s="34">
        <f>SUM(AB5:AB29)</f>
        <v>0</v>
      </c>
      <c r="AC30" s="34">
        <f t="shared" si="26"/>
        <v>0</v>
      </c>
      <c r="AD30" s="34">
        <f>SUM(AD5:AD29)</f>
        <v>892325.49</v>
      </c>
      <c r="AE30" s="34">
        <f>SUM(AE5:AE29)</f>
        <v>714325.49</v>
      </c>
      <c r="AF30" s="34">
        <f>SUM(AF5:AF29)</f>
        <v>178000</v>
      </c>
    </row>
    <row r="31" s="30" customFormat="1" spans="30:32">
      <c r="AD31" s="31"/>
      <c r="AE31" s="3"/>
      <c r="AF31" s="3"/>
    </row>
    <row r="32" s="30" customFormat="1" spans="30:32">
      <c r="AD32" s="31"/>
      <c r="AE32" s="3"/>
      <c r="AF32" s="3"/>
    </row>
    <row r="33" s="30" customFormat="1" spans="30:32">
      <c r="AD33" s="31"/>
      <c r="AE33" s="3"/>
      <c r="AF33" s="3"/>
    </row>
    <row r="34" s="30" customFormat="1" spans="30:32">
      <c r="AD34" s="31"/>
      <c r="AE34" s="3"/>
      <c r="AF34" s="3"/>
    </row>
  </sheetData>
  <mergeCells count="25">
    <mergeCell ref="A1:AF1"/>
    <mergeCell ref="G2:Y2"/>
    <mergeCell ref="AE2:AF2"/>
    <mergeCell ref="D3:E3"/>
    <mergeCell ref="G3:H3"/>
    <mergeCell ref="J3:K3"/>
    <mergeCell ref="M3:N3"/>
    <mergeCell ref="P3:Q3"/>
    <mergeCell ref="S3:T3"/>
    <mergeCell ref="V3:W3"/>
    <mergeCell ref="Y3:Z3"/>
    <mergeCell ref="AB3:AC3"/>
    <mergeCell ref="AE3:AF3"/>
    <mergeCell ref="A3:A4"/>
    <mergeCell ref="B3:B4"/>
    <mergeCell ref="C3:C4"/>
    <mergeCell ref="F3:F4"/>
    <mergeCell ref="I3:I4"/>
    <mergeCell ref="L3:L4"/>
    <mergeCell ref="O3:O4"/>
    <mergeCell ref="R3:R4"/>
    <mergeCell ref="U3:U4"/>
    <mergeCell ref="X3:X4"/>
    <mergeCell ref="AA3:AA4"/>
    <mergeCell ref="AD3:AD4"/>
  </mergeCells>
  <pageMargins left="0.700694444444445" right="0.700694444444445" top="0.751388888888889" bottom="0.751388888888889" header="0.298611111111111" footer="0.298611111111111"/>
  <pageSetup paperSize="9" scale="51" fitToHeight="0" orientation="landscape" horizontalDpi="600"/>
  <headerFooter>
    <oddFooter>&amp;C第 &amp;P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tabSelected="1" zoomScale="87" zoomScaleNormal="87" workbookViewId="0">
      <selection activeCell="O12" sqref="O12"/>
    </sheetView>
  </sheetViews>
  <sheetFormatPr defaultColWidth="9" defaultRowHeight="13.5"/>
  <cols>
    <col min="1" max="1" width="7.5" style="1" customWidth="1"/>
    <col min="2" max="2" width="15.875" style="1" customWidth="1"/>
    <col min="3" max="3" width="10.125" style="1" customWidth="1"/>
    <col min="4" max="5" width="8.375" style="1" customWidth="1"/>
    <col min="6" max="6" width="13.375" style="1" customWidth="1"/>
    <col min="7" max="8" width="7" style="1" customWidth="1"/>
    <col min="9" max="9" width="8.375" style="1" customWidth="1"/>
    <col min="10" max="11" width="7.5" style="1" customWidth="1"/>
    <col min="12" max="13" width="8.375" style="1" customWidth="1"/>
    <col min="14" max="14" width="9.25" style="1" customWidth="1"/>
    <col min="15" max="15" width="5.875" style="1" customWidth="1"/>
    <col min="16" max="17" width="7" style="1" customWidth="1"/>
    <col min="18" max="18" width="5.875" style="1" customWidth="1"/>
    <col min="19" max="20" width="7" style="1" customWidth="1"/>
    <col min="21" max="22" width="8.375" style="1" customWidth="1"/>
    <col min="23" max="23" width="7.5" style="1" customWidth="1"/>
    <col min="24" max="24" width="8.375" style="1" customWidth="1"/>
    <col min="25" max="25" width="7" style="1" customWidth="1"/>
    <col min="26" max="27" width="8.375" style="1" customWidth="1"/>
    <col min="28" max="29" width="7" style="1" customWidth="1"/>
    <col min="30" max="30" width="11.5" style="2" customWidth="1"/>
    <col min="31" max="31" width="10.125" style="3" customWidth="1"/>
    <col min="32" max="32" width="8.75" style="4" customWidth="1"/>
    <col min="33" max="16384" width="9" style="1"/>
  </cols>
  <sheetData>
    <row r="1" s="1" customFormat="1" ht="27" spans="1:32">
      <c r="A1" s="5" t="s">
        <v>193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="1" customFormat="1" ht="18.75" spans="1:32">
      <c r="A2" s="1" t="s">
        <v>1</v>
      </c>
      <c r="B2" s="6"/>
      <c r="C2" s="7"/>
      <c r="D2" s="7"/>
      <c r="E2" s="8"/>
      <c r="F2" s="9"/>
      <c r="G2" s="10" t="s">
        <v>2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8"/>
      <c r="Y2" s="8"/>
      <c r="Z2" s="8"/>
      <c r="AA2" s="8"/>
      <c r="AB2" s="8"/>
      <c r="AC2" s="8"/>
      <c r="AD2" s="23" t="s">
        <v>3</v>
      </c>
      <c r="AE2" s="24"/>
      <c r="AF2" s="25"/>
    </row>
    <row r="3" s="1" customFormat="1" ht="48" customHeight="1" spans="1:32">
      <c r="A3" s="11" t="s">
        <v>154</v>
      </c>
      <c r="B3" s="11" t="s">
        <v>155</v>
      </c>
      <c r="C3" s="11" t="s">
        <v>156</v>
      </c>
      <c r="D3" s="12" t="s">
        <v>157</v>
      </c>
      <c r="E3" s="12"/>
      <c r="F3" s="11" t="s">
        <v>158</v>
      </c>
      <c r="G3" s="12" t="s">
        <v>157</v>
      </c>
      <c r="H3" s="12"/>
      <c r="I3" s="11" t="s">
        <v>194</v>
      </c>
      <c r="J3" s="12" t="s">
        <v>157</v>
      </c>
      <c r="K3" s="12"/>
      <c r="L3" s="11" t="s">
        <v>160</v>
      </c>
      <c r="M3" s="12" t="s">
        <v>157</v>
      </c>
      <c r="N3" s="12"/>
      <c r="O3" s="21" t="s">
        <v>161</v>
      </c>
      <c r="P3" s="12" t="s">
        <v>157</v>
      </c>
      <c r="Q3" s="12"/>
      <c r="R3" s="21" t="s">
        <v>195</v>
      </c>
      <c r="S3" s="12" t="s">
        <v>157</v>
      </c>
      <c r="T3" s="12"/>
      <c r="U3" s="11" t="s">
        <v>163</v>
      </c>
      <c r="V3" s="12" t="s">
        <v>157</v>
      </c>
      <c r="W3" s="12"/>
      <c r="X3" s="11" t="s">
        <v>165</v>
      </c>
      <c r="Y3" s="12" t="s">
        <v>157</v>
      </c>
      <c r="Z3" s="12"/>
      <c r="AA3" s="11" t="s">
        <v>196</v>
      </c>
      <c r="AB3" s="12" t="s">
        <v>157</v>
      </c>
      <c r="AC3" s="12"/>
      <c r="AD3" s="11" t="s">
        <v>166</v>
      </c>
      <c r="AE3" s="26" t="s">
        <v>157</v>
      </c>
      <c r="AF3" s="26"/>
    </row>
    <row r="4" s="1" customFormat="1" ht="48" customHeight="1" spans="1:32">
      <c r="A4" s="11"/>
      <c r="B4" s="11"/>
      <c r="C4" s="11"/>
      <c r="D4" s="13" t="s">
        <v>10</v>
      </c>
      <c r="E4" s="13" t="s">
        <v>11</v>
      </c>
      <c r="F4" s="11"/>
      <c r="G4" s="13" t="s">
        <v>10</v>
      </c>
      <c r="H4" s="13" t="s">
        <v>11</v>
      </c>
      <c r="I4" s="11"/>
      <c r="J4" s="13" t="s">
        <v>10</v>
      </c>
      <c r="K4" s="13" t="s">
        <v>11</v>
      </c>
      <c r="L4" s="11"/>
      <c r="M4" s="13" t="s">
        <v>10</v>
      </c>
      <c r="N4" s="13" t="s">
        <v>11</v>
      </c>
      <c r="O4" s="22"/>
      <c r="P4" s="13" t="s">
        <v>10</v>
      </c>
      <c r="Q4" s="13" t="s">
        <v>11</v>
      </c>
      <c r="R4" s="22"/>
      <c r="S4" s="13" t="s">
        <v>10</v>
      </c>
      <c r="T4" s="13" t="s">
        <v>11</v>
      </c>
      <c r="U4" s="11"/>
      <c r="V4" s="13" t="s">
        <v>10</v>
      </c>
      <c r="W4" s="13" t="s">
        <v>11</v>
      </c>
      <c r="X4" s="11"/>
      <c r="Y4" s="13" t="s">
        <v>10</v>
      </c>
      <c r="Z4" s="13" t="s">
        <v>11</v>
      </c>
      <c r="AA4" s="11"/>
      <c r="AB4" s="13" t="s">
        <v>10</v>
      </c>
      <c r="AC4" s="13" t="s">
        <v>11</v>
      </c>
      <c r="AD4" s="11"/>
      <c r="AE4" s="27" t="s">
        <v>10</v>
      </c>
      <c r="AF4" s="28" t="s">
        <v>11</v>
      </c>
    </row>
    <row r="5" s="1" customFormat="1" ht="62" customHeight="1" spans="1:32">
      <c r="A5" s="14">
        <v>206</v>
      </c>
      <c r="B5" s="15" t="s">
        <v>171</v>
      </c>
      <c r="C5" s="16">
        <f t="shared" ref="C5:C17" si="0">D5+E5</f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f t="shared" ref="I5:I16" si="1">J5+K5</f>
        <v>0</v>
      </c>
      <c r="J5" s="16">
        <v>0</v>
      </c>
      <c r="K5" s="16">
        <v>0</v>
      </c>
      <c r="L5" s="16">
        <f t="shared" ref="L5:L16" si="2">M5+N5</f>
        <v>0</v>
      </c>
      <c r="M5" s="16">
        <v>0</v>
      </c>
      <c r="N5" s="16">
        <v>0</v>
      </c>
      <c r="O5" s="16">
        <f t="shared" ref="O5:O16" si="3">P5+Q5</f>
        <v>0</v>
      </c>
      <c r="P5" s="16">
        <v>0</v>
      </c>
      <c r="Q5" s="16">
        <v>0</v>
      </c>
      <c r="R5" s="16">
        <f t="shared" ref="R5:R16" si="4">S5+T5</f>
        <v>0</v>
      </c>
      <c r="S5" s="16">
        <v>0</v>
      </c>
      <c r="T5" s="16">
        <v>0</v>
      </c>
      <c r="U5" s="16">
        <f t="shared" ref="U5:U16" si="5">V5+W5</f>
        <v>0</v>
      </c>
      <c r="V5" s="16">
        <v>0</v>
      </c>
      <c r="W5" s="16">
        <v>0</v>
      </c>
      <c r="X5" s="16">
        <f t="shared" ref="X5:X16" si="6">Y5+Z5</f>
        <v>0</v>
      </c>
      <c r="Y5" s="16">
        <v>0</v>
      </c>
      <c r="Z5" s="16">
        <v>0</v>
      </c>
      <c r="AA5" s="16">
        <f t="shared" ref="AA5:AA16" si="7">AB5+AC5</f>
        <v>0</v>
      </c>
      <c r="AB5" s="16">
        <v>0</v>
      </c>
      <c r="AC5" s="16">
        <v>0</v>
      </c>
      <c r="AD5" s="29">
        <f t="shared" ref="AD5:AD17" si="8">C5+F5+I5+L5+O5+R5+U5+X5-AA5</f>
        <v>0</v>
      </c>
      <c r="AE5" s="29">
        <f t="shared" ref="AE5:AE17" si="9">D5+G5+J5+M5+P5+S5+V5+Y5-AB5</f>
        <v>0</v>
      </c>
      <c r="AF5" s="29">
        <f t="shared" ref="AF5:AF17" si="10">E5+H5+K5+N5+Q5+T5+W5+Z5-AC5</f>
        <v>0</v>
      </c>
    </row>
    <row r="6" s="1" customFormat="1" ht="62" customHeight="1" spans="1:32">
      <c r="A6" s="14">
        <v>207</v>
      </c>
      <c r="B6" s="15" t="s">
        <v>172</v>
      </c>
      <c r="C6" s="16">
        <f t="shared" si="0"/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f t="shared" si="1"/>
        <v>0</v>
      </c>
      <c r="J6" s="16">
        <v>0</v>
      </c>
      <c r="K6" s="16">
        <v>0</v>
      </c>
      <c r="L6" s="16">
        <f t="shared" si="2"/>
        <v>0</v>
      </c>
      <c r="M6" s="16">
        <v>0</v>
      </c>
      <c r="N6" s="16">
        <v>0</v>
      </c>
      <c r="O6" s="16">
        <f t="shared" si="3"/>
        <v>0</v>
      </c>
      <c r="P6" s="16">
        <v>0</v>
      </c>
      <c r="Q6" s="16">
        <v>0</v>
      </c>
      <c r="R6" s="16">
        <f t="shared" si="4"/>
        <v>0</v>
      </c>
      <c r="S6" s="16">
        <v>0</v>
      </c>
      <c r="T6" s="16">
        <v>0</v>
      </c>
      <c r="U6" s="16">
        <f t="shared" si="5"/>
        <v>0</v>
      </c>
      <c r="V6" s="16">
        <v>0</v>
      </c>
      <c r="W6" s="16">
        <v>0</v>
      </c>
      <c r="X6" s="16">
        <f t="shared" si="6"/>
        <v>0</v>
      </c>
      <c r="Y6" s="16">
        <v>0</v>
      </c>
      <c r="Z6" s="16">
        <v>0</v>
      </c>
      <c r="AA6" s="16">
        <f t="shared" si="7"/>
        <v>0</v>
      </c>
      <c r="AB6" s="16">
        <v>0</v>
      </c>
      <c r="AC6" s="16">
        <v>0</v>
      </c>
      <c r="AD6" s="29">
        <f t="shared" si="8"/>
        <v>0</v>
      </c>
      <c r="AE6" s="29">
        <f t="shared" si="9"/>
        <v>0</v>
      </c>
      <c r="AF6" s="29">
        <f t="shared" si="10"/>
        <v>0</v>
      </c>
    </row>
    <row r="7" s="1" customFormat="1" ht="62" customHeight="1" spans="1:32">
      <c r="A7" s="14">
        <v>208</v>
      </c>
      <c r="B7" s="15" t="s">
        <v>197</v>
      </c>
      <c r="C7" s="16">
        <f t="shared" si="0"/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f t="shared" si="1"/>
        <v>0</v>
      </c>
      <c r="J7" s="16">
        <v>0</v>
      </c>
      <c r="K7" s="16">
        <v>0</v>
      </c>
      <c r="L7" s="16">
        <f t="shared" si="2"/>
        <v>0</v>
      </c>
      <c r="M7" s="16">
        <v>0</v>
      </c>
      <c r="N7" s="16">
        <v>0</v>
      </c>
      <c r="O7" s="16">
        <f t="shared" si="3"/>
        <v>0</v>
      </c>
      <c r="P7" s="16">
        <v>0</v>
      </c>
      <c r="Q7" s="16">
        <v>0</v>
      </c>
      <c r="R7" s="16">
        <f t="shared" si="4"/>
        <v>0</v>
      </c>
      <c r="S7" s="16">
        <v>0</v>
      </c>
      <c r="T7" s="16">
        <v>0</v>
      </c>
      <c r="U7" s="16">
        <f t="shared" si="5"/>
        <v>0</v>
      </c>
      <c r="V7" s="16">
        <v>0</v>
      </c>
      <c r="W7" s="16">
        <v>0</v>
      </c>
      <c r="X7" s="16">
        <f t="shared" si="6"/>
        <v>0</v>
      </c>
      <c r="Y7" s="16">
        <v>0</v>
      </c>
      <c r="Z7" s="16">
        <v>0</v>
      </c>
      <c r="AA7" s="16">
        <f t="shared" si="7"/>
        <v>0</v>
      </c>
      <c r="AB7" s="16">
        <v>0</v>
      </c>
      <c r="AC7" s="16">
        <v>0</v>
      </c>
      <c r="AD7" s="29">
        <f t="shared" si="8"/>
        <v>0</v>
      </c>
      <c r="AE7" s="29">
        <f t="shared" si="9"/>
        <v>0</v>
      </c>
      <c r="AF7" s="29">
        <f t="shared" si="10"/>
        <v>0</v>
      </c>
    </row>
    <row r="8" s="1" customFormat="1" ht="62" customHeight="1" spans="1:32">
      <c r="A8" s="14">
        <v>211</v>
      </c>
      <c r="B8" s="15" t="s">
        <v>175</v>
      </c>
      <c r="C8" s="16">
        <f t="shared" si="0"/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f t="shared" si="1"/>
        <v>0</v>
      </c>
      <c r="J8" s="16">
        <v>0</v>
      </c>
      <c r="K8" s="16">
        <v>0</v>
      </c>
      <c r="L8" s="16">
        <f t="shared" si="2"/>
        <v>0</v>
      </c>
      <c r="M8" s="16">
        <v>0</v>
      </c>
      <c r="N8" s="16">
        <v>0</v>
      </c>
      <c r="O8" s="16">
        <f t="shared" si="3"/>
        <v>0</v>
      </c>
      <c r="P8" s="16">
        <v>0</v>
      </c>
      <c r="Q8" s="16">
        <v>0</v>
      </c>
      <c r="R8" s="16">
        <f t="shared" si="4"/>
        <v>0</v>
      </c>
      <c r="S8" s="16">
        <v>0</v>
      </c>
      <c r="T8" s="16">
        <v>0</v>
      </c>
      <c r="U8" s="16">
        <f t="shared" si="5"/>
        <v>0</v>
      </c>
      <c r="V8" s="16">
        <v>0</v>
      </c>
      <c r="W8" s="16">
        <v>0</v>
      </c>
      <c r="X8" s="16">
        <f t="shared" si="6"/>
        <v>0</v>
      </c>
      <c r="Y8" s="16">
        <v>0</v>
      </c>
      <c r="Z8" s="16">
        <v>0</v>
      </c>
      <c r="AA8" s="16">
        <f t="shared" si="7"/>
        <v>0</v>
      </c>
      <c r="AB8" s="16">
        <v>0</v>
      </c>
      <c r="AC8" s="16">
        <v>0</v>
      </c>
      <c r="AD8" s="29">
        <f t="shared" si="8"/>
        <v>0</v>
      </c>
      <c r="AE8" s="29">
        <f t="shared" si="9"/>
        <v>0</v>
      </c>
      <c r="AF8" s="29">
        <f t="shared" si="10"/>
        <v>0</v>
      </c>
    </row>
    <row r="9" s="1" customFormat="1" ht="62" customHeight="1" spans="1:32">
      <c r="A9" s="14">
        <v>212</v>
      </c>
      <c r="B9" s="15" t="s">
        <v>176</v>
      </c>
      <c r="C9" s="16">
        <f t="shared" si="0"/>
        <v>1227207</v>
      </c>
      <c r="D9" s="16">
        <v>689282</v>
      </c>
      <c r="E9" s="16">
        <v>537925</v>
      </c>
      <c r="F9" s="16">
        <v>0</v>
      </c>
      <c r="G9" s="16">
        <v>0</v>
      </c>
      <c r="H9" s="16">
        <v>0</v>
      </c>
      <c r="I9" s="16">
        <f t="shared" si="1"/>
        <v>96915</v>
      </c>
      <c r="J9" s="16">
        <v>36953</v>
      </c>
      <c r="K9" s="16">
        <v>59962</v>
      </c>
      <c r="L9" s="16">
        <f t="shared" si="2"/>
        <v>216275</v>
      </c>
      <c r="M9" s="16">
        <v>350000</v>
      </c>
      <c r="N9" s="16">
        <v>-133725</v>
      </c>
      <c r="O9" s="16">
        <f t="shared" si="3"/>
        <v>0</v>
      </c>
      <c r="P9" s="16">
        <v>0</v>
      </c>
      <c r="Q9" s="16">
        <v>0</v>
      </c>
      <c r="R9" s="16">
        <f t="shared" si="4"/>
        <v>0</v>
      </c>
      <c r="S9" s="16">
        <v>0</v>
      </c>
      <c r="T9" s="16">
        <v>0</v>
      </c>
      <c r="U9" s="16">
        <f t="shared" si="5"/>
        <v>148501</v>
      </c>
      <c r="V9" s="16">
        <f>23101+80400</f>
        <v>103501</v>
      </c>
      <c r="W9" s="16">
        <v>45000</v>
      </c>
      <c r="X9" s="16">
        <f t="shared" si="6"/>
        <v>-45468</v>
      </c>
      <c r="Y9" s="16">
        <v>0</v>
      </c>
      <c r="Z9" s="16">
        <v>-45468</v>
      </c>
      <c r="AA9" s="16">
        <f t="shared" si="7"/>
        <v>0</v>
      </c>
      <c r="AB9" s="16">
        <v>0</v>
      </c>
      <c r="AC9" s="16">
        <v>0</v>
      </c>
      <c r="AD9" s="29">
        <f t="shared" si="8"/>
        <v>1643430</v>
      </c>
      <c r="AE9" s="29">
        <f t="shared" si="9"/>
        <v>1179736</v>
      </c>
      <c r="AF9" s="29">
        <f t="shared" si="10"/>
        <v>463694</v>
      </c>
    </row>
    <row r="10" s="1" customFormat="1" ht="62" customHeight="1" spans="1:32">
      <c r="A10" s="14">
        <v>213</v>
      </c>
      <c r="B10" s="15" t="s">
        <v>177</v>
      </c>
      <c r="C10" s="16">
        <f t="shared" si="0"/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f t="shared" si="1"/>
        <v>0</v>
      </c>
      <c r="J10" s="16">
        <v>0</v>
      </c>
      <c r="K10" s="16">
        <v>0</v>
      </c>
      <c r="L10" s="16">
        <f t="shared" si="2"/>
        <v>0</v>
      </c>
      <c r="M10" s="16">
        <v>0</v>
      </c>
      <c r="N10" s="16">
        <v>0</v>
      </c>
      <c r="O10" s="16">
        <f t="shared" si="3"/>
        <v>0</v>
      </c>
      <c r="P10" s="16">
        <v>0</v>
      </c>
      <c r="Q10" s="16">
        <v>0</v>
      </c>
      <c r="R10" s="16">
        <f t="shared" si="4"/>
        <v>0</v>
      </c>
      <c r="S10" s="16">
        <v>0</v>
      </c>
      <c r="T10" s="16">
        <v>0</v>
      </c>
      <c r="U10" s="16">
        <f t="shared" si="5"/>
        <v>0</v>
      </c>
      <c r="V10" s="16">
        <v>0</v>
      </c>
      <c r="W10" s="16">
        <v>0</v>
      </c>
      <c r="X10" s="16">
        <f t="shared" si="6"/>
        <v>0</v>
      </c>
      <c r="Y10" s="16">
        <v>0</v>
      </c>
      <c r="Z10" s="16">
        <v>0</v>
      </c>
      <c r="AA10" s="16">
        <f t="shared" si="7"/>
        <v>0</v>
      </c>
      <c r="AB10" s="16">
        <v>0</v>
      </c>
      <c r="AC10" s="16">
        <v>0</v>
      </c>
      <c r="AD10" s="29">
        <f t="shared" si="8"/>
        <v>0</v>
      </c>
      <c r="AE10" s="29">
        <f t="shared" si="9"/>
        <v>0</v>
      </c>
      <c r="AF10" s="29">
        <f t="shared" si="10"/>
        <v>0</v>
      </c>
    </row>
    <row r="11" s="1" customFormat="1" ht="62" customHeight="1" spans="1:32">
      <c r="A11" s="14">
        <v>214</v>
      </c>
      <c r="B11" s="15" t="s">
        <v>178</v>
      </c>
      <c r="C11" s="16">
        <f t="shared" si="0"/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f t="shared" si="1"/>
        <v>0</v>
      </c>
      <c r="J11" s="16">
        <v>0</v>
      </c>
      <c r="K11" s="16">
        <v>0</v>
      </c>
      <c r="L11" s="16">
        <f t="shared" si="2"/>
        <v>0</v>
      </c>
      <c r="M11" s="16">
        <v>0</v>
      </c>
      <c r="N11" s="16">
        <v>0</v>
      </c>
      <c r="O11" s="16">
        <f t="shared" si="3"/>
        <v>0</v>
      </c>
      <c r="P11" s="16">
        <v>0</v>
      </c>
      <c r="Q11" s="16">
        <v>0</v>
      </c>
      <c r="R11" s="16">
        <f t="shared" si="4"/>
        <v>0</v>
      </c>
      <c r="S11" s="16">
        <v>0</v>
      </c>
      <c r="T11" s="16">
        <v>0</v>
      </c>
      <c r="U11" s="16">
        <f t="shared" si="5"/>
        <v>0</v>
      </c>
      <c r="V11" s="16">
        <v>0</v>
      </c>
      <c r="W11" s="16">
        <v>0</v>
      </c>
      <c r="X11" s="16">
        <f t="shared" si="6"/>
        <v>0</v>
      </c>
      <c r="Y11" s="16">
        <v>0</v>
      </c>
      <c r="Z11" s="16">
        <v>0</v>
      </c>
      <c r="AA11" s="16">
        <f t="shared" si="7"/>
        <v>0</v>
      </c>
      <c r="AB11" s="16">
        <v>0</v>
      </c>
      <c r="AC11" s="16">
        <v>0</v>
      </c>
      <c r="AD11" s="29">
        <f t="shared" si="8"/>
        <v>0</v>
      </c>
      <c r="AE11" s="29">
        <f t="shared" si="9"/>
        <v>0</v>
      </c>
      <c r="AF11" s="29">
        <f t="shared" si="10"/>
        <v>0</v>
      </c>
    </row>
    <row r="12" s="1" customFormat="1" ht="62" customHeight="1" spans="1:32">
      <c r="A12" s="14">
        <v>215</v>
      </c>
      <c r="B12" s="15" t="s">
        <v>198</v>
      </c>
      <c r="C12" s="16">
        <f t="shared" si="0"/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f t="shared" si="1"/>
        <v>0</v>
      </c>
      <c r="J12" s="16">
        <v>0</v>
      </c>
      <c r="K12" s="16">
        <v>0</v>
      </c>
      <c r="L12" s="16">
        <f t="shared" si="2"/>
        <v>0</v>
      </c>
      <c r="M12" s="16">
        <v>0</v>
      </c>
      <c r="N12" s="16">
        <v>0</v>
      </c>
      <c r="O12" s="16">
        <f t="shared" si="3"/>
        <v>0</v>
      </c>
      <c r="P12" s="16">
        <v>0</v>
      </c>
      <c r="Q12" s="16">
        <v>0</v>
      </c>
      <c r="R12" s="16">
        <f t="shared" si="4"/>
        <v>0</v>
      </c>
      <c r="S12" s="16">
        <v>0</v>
      </c>
      <c r="T12" s="16">
        <v>0</v>
      </c>
      <c r="U12" s="16">
        <f t="shared" si="5"/>
        <v>0</v>
      </c>
      <c r="V12" s="16">
        <v>0</v>
      </c>
      <c r="W12" s="16">
        <v>0</v>
      </c>
      <c r="X12" s="16">
        <f t="shared" si="6"/>
        <v>0</v>
      </c>
      <c r="Y12" s="16">
        <v>0</v>
      </c>
      <c r="Z12" s="16">
        <v>0</v>
      </c>
      <c r="AA12" s="16">
        <f t="shared" si="7"/>
        <v>0</v>
      </c>
      <c r="AB12" s="16">
        <v>0</v>
      </c>
      <c r="AC12" s="16">
        <v>0</v>
      </c>
      <c r="AD12" s="29">
        <f t="shared" si="8"/>
        <v>0</v>
      </c>
      <c r="AE12" s="29">
        <f t="shared" si="9"/>
        <v>0</v>
      </c>
      <c r="AF12" s="29">
        <f t="shared" si="10"/>
        <v>0</v>
      </c>
    </row>
    <row r="13" s="1" customFormat="1" ht="62" customHeight="1" spans="1:32">
      <c r="A13" s="14">
        <v>229</v>
      </c>
      <c r="B13" s="17" t="s">
        <v>190</v>
      </c>
      <c r="C13" s="16">
        <f t="shared" si="0"/>
        <v>1000</v>
      </c>
      <c r="D13" s="16">
        <v>1000</v>
      </c>
      <c r="E13" s="16">
        <v>0</v>
      </c>
      <c r="F13" s="16">
        <v>0</v>
      </c>
      <c r="G13" s="16">
        <v>0</v>
      </c>
      <c r="H13" s="16">
        <v>0</v>
      </c>
      <c r="I13" s="16">
        <f t="shared" si="1"/>
        <v>0</v>
      </c>
      <c r="J13" s="16">
        <v>0</v>
      </c>
      <c r="K13" s="16">
        <v>0</v>
      </c>
      <c r="L13" s="16">
        <f t="shared" si="2"/>
        <v>0</v>
      </c>
      <c r="M13" s="16">
        <v>0</v>
      </c>
      <c r="N13" s="16">
        <v>0</v>
      </c>
      <c r="O13" s="16">
        <f t="shared" si="3"/>
        <v>0</v>
      </c>
      <c r="P13" s="16">
        <v>0</v>
      </c>
      <c r="Q13" s="16">
        <v>0</v>
      </c>
      <c r="R13" s="16">
        <f t="shared" si="4"/>
        <v>0</v>
      </c>
      <c r="S13" s="16">
        <v>0</v>
      </c>
      <c r="T13" s="16">
        <v>0</v>
      </c>
      <c r="U13" s="16">
        <f t="shared" si="5"/>
        <v>0</v>
      </c>
      <c r="V13" s="16">
        <v>0</v>
      </c>
      <c r="W13" s="16">
        <v>0</v>
      </c>
      <c r="X13" s="16">
        <f t="shared" si="6"/>
        <v>45000</v>
      </c>
      <c r="Y13" s="16">
        <v>0</v>
      </c>
      <c r="Z13" s="16">
        <v>45000</v>
      </c>
      <c r="AA13" s="16">
        <f t="shared" si="7"/>
        <v>0</v>
      </c>
      <c r="AB13" s="16">
        <v>0</v>
      </c>
      <c r="AC13" s="16">
        <v>0</v>
      </c>
      <c r="AD13" s="29">
        <f t="shared" si="8"/>
        <v>46000</v>
      </c>
      <c r="AE13" s="29">
        <f t="shared" si="9"/>
        <v>1000</v>
      </c>
      <c r="AF13" s="29">
        <f t="shared" si="10"/>
        <v>45000</v>
      </c>
    </row>
    <row r="14" s="1" customFormat="1" ht="62" customHeight="1" spans="1:32">
      <c r="A14" s="14">
        <v>231</v>
      </c>
      <c r="B14" s="18" t="s">
        <v>199</v>
      </c>
      <c r="C14" s="16">
        <f t="shared" si="0"/>
        <v>6454</v>
      </c>
      <c r="D14" s="16">
        <v>6454</v>
      </c>
      <c r="E14" s="16">
        <v>0</v>
      </c>
      <c r="F14" s="16">
        <v>0</v>
      </c>
      <c r="G14" s="16">
        <v>0</v>
      </c>
      <c r="H14" s="16">
        <v>0</v>
      </c>
      <c r="I14" s="16">
        <f t="shared" si="1"/>
        <v>0</v>
      </c>
      <c r="J14" s="16">
        <v>0</v>
      </c>
      <c r="K14" s="16">
        <v>0</v>
      </c>
      <c r="L14" s="16">
        <f t="shared" si="2"/>
        <v>0</v>
      </c>
      <c r="M14" s="16">
        <v>0</v>
      </c>
      <c r="N14" s="16">
        <v>0</v>
      </c>
      <c r="O14" s="16">
        <f t="shared" si="3"/>
        <v>0</v>
      </c>
      <c r="P14" s="16">
        <v>0</v>
      </c>
      <c r="Q14" s="16">
        <v>0</v>
      </c>
      <c r="R14" s="16">
        <f t="shared" si="4"/>
        <v>0</v>
      </c>
      <c r="S14" s="16">
        <v>0</v>
      </c>
      <c r="T14" s="16">
        <v>0</v>
      </c>
      <c r="U14" s="16">
        <f t="shared" si="5"/>
        <v>0</v>
      </c>
      <c r="V14" s="16">
        <v>0</v>
      </c>
      <c r="W14" s="16">
        <v>0</v>
      </c>
      <c r="X14" s="16">
        <f t="shared" si="6"/>
        <v>0</v>
      </c>
      <c r="Y14" s="16">
        <v>0</v>
      </c>
      <c r="Z14" s="16">
        <v>0</v>
      </c>
      <c r="AA14" s="16">
        <f t="shared" si="7"/>
        <v>0</v>
      </c>
      <c r="AB14" s="16">
        <v>0</v>
      </c>
      <c r="AC14" s="16">
        <v>0</v>
      </c>
      <c r="AD14" s="29">
        <f t="shared" si="8"/>
        <v>6454</v>
      </c>
      <c r="AE14" s="29">
        <f t="shared" si="9"/>
        <v>6454</v>
      </c>
      <c r="AF14" s="29">
        <f t="shared" si="10"/>
        <v>0</v>
      </c>
    </row>
    <row r="15" s="1" customFormat="1" ht="62" customHeight="1" spans="1:32">
      <c r="A15" s="14">
        <v>232</v>
      </c>
      <c r="B15" s="18" t="s">
        <v>200</v>
      </c>
      <c r="C15" s="16">
        <f t="shared" si="0"/>
        <v>5564</v>
      </c>
      <c r="D15" s="16">
        <v>3264</v>
      </c>
      <c r="E15" s="16">
        <v>2300</v>
      </c>
      <c r="F15" s="16">
        <v>0</v>
      </c>
      <c r="G15" s="16">
        <v>0</v>
      </c>
      <c r="H15" s="16">
        <v>0</v>
      </c>
      <c r="I15" s="16">
        <f t="shared" si="1"/>
        <v>0</v>
      </c>
      <c r="J15" s="16">
        <v>0</v>
      </c>
      <c r="K15" s="16">
        <v>0</v>
      </c>
      <c r="L15" s="16">
        <f t="shared" si="2"/>
        <v>0</v>
      </c>
      <c r="M15" s="16">
        <v>0</v>
      </c>
      <c r="N15" s="16">
        <v>0</v>
      </c>
      <c r="O15" s="16">
        <f t="shared" si="3"/>
        <v>0</v>
      </c>
      <c r="P15" s="16">
        <v>0</v>
      </c>
      <c r="Q15" s="16">
        <v>0</v>
      </c>
      <c r="R15" s="16">
        <f t="shared" si="4"/>
        <v>0</v>
      </c>
      <c r="S15" s="16">
        <v>0</v>
      </c>
      <c r="T15" s="16">
        <v>0</v>
      </c>
      <c r="U15" s="16">
        <f t="shared" si="5"/>
        <v>0</v>
      </c>
      <c r="V15" s="16">
        <v>0</v>
      </c>
      <c r="W15" s="16">
        <v>0</v>
      </c>
      <c r="X15" s="16">
        <f t="shared" si="6"/>
        <v>418</v>
      </c>
      <c r="Y15" s="16">
        <v>0</v>
      </c>
      <c r="Z15" s="16">
        <v>418</v>
      </c>
      <c r="AA15" s="16">
        <f t="shared" si="7"/>
        <v>0</v>
      </c>
      <c r="AB15" s="16">
        <v>0</v>
      </c>
      <c r="AC15" s="16">
        <v>0</v>
      </c>
      <c r="AD15" s="29">
        <f t="shared" si="8"/>
        <v>5982</v>
      </c>
      <c r="AE15" s="29">
        <f t="shared" si="9"/>
        <v>3264</v>
      </c>
      <c r="AF15" s="29">
        <f t="shared" si="10"/>
        <v>2718</v>
      </c>
    </row>
    <row r="16" s="1" customFormat="1" ht="62" customHeight="1" spans="1:32">
      <c r="A16" s="14">
        <v>233</v>
      </c>
      <c r="B16" s="15" t="s">
        <v>201</v>
      </c>
      <c r="C16" s="16">
        <f t="shared" si="0"/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f t="shared" si="1"/>
        <v>0</v>
      </c>
      <c r="J16" s="16">
        <v>0</v>
      </c>
      <c r="K16" s="16"/>
      <c r="L16" s="16"/>
      <c r="M16" s="16">
        <v>0</v>
      </c>
      <c r="N16" s="16">
        <v>0</v>
      </c>
      <c r="O16" s="16">
        <f t="shared" si="3"/>
        <v>0</v>
      </c>
      <c r="P16" s="16">
        <v>0</v>
      </c>
      <c r="Q16" s="16">
        <v>0</v>
      </c>
      <c r="R16" s="16">
        <f t="shared" si="4"/>
        <v>0</v>
      </c>
      <c r="S16" s="16">
        <v>0</v>
      </c>
      <c r="T16" s="16">
        <v>0</v>
      </c>
      <c r="U16" s="16">
        <f t="shared" si="5"/>
        <v>0</v>
      </c>
      <c r="V16" s="16">
        <v>0</v>
      </c>
      <c r="W16" s="16">
        <v>0</v>
      </c>
      <c r="X16" s="16">
        <f t="shared" si="6"/>
        <v>50</v>
      </c>
      <c r="Y16" s="16">
        <v>0</v>
      </c>
      <c r="Z16" s="16">
        <v>50</v>
      </c>
      <c r="AA16" s="16">
        <f t="shared" si="7"/>
        <v>0</v>
      </c>
      <c r="AB16" s="16">
        <v>0</v>
      </c>
      <c r="AC16" s="16">
        <v>0</v>
      </c>
      <c r="AD16" s="29">
        <f t="shared" si="8"/>
        <v>50</v>
      </c>
      <c r="AE16" s="29">
        <f t="shared" si="9"/>
        <v>0</v>
      </c>
      <c r="AF16" s="29">
        <f t="shared" si="10"/>
        <v>50</v>
      </c>
    </row>
    <row r="17" s="1" customFormat="1" ht="62" customHeight="1" spans="1:32">
      <c r="A17" s="19"/>
      <c r="B17" s="20" t="s">
        <v>192</v>
      </c>
      <c r="C17" s="16">
        <f t="shared" si="0"/>
        <v>1240225</v>
      </c>
      <c r="D17" s="16">
        <f t="shared" ref="D17:AC17" si="11">SUM(D5:D16)</f>
        <v>700000</v>
      </c>
      <c r="E17" s="16">
        <f t="shared" si="11"/>
        <v>540225</v>
      </c>
      <c r="F17" s="16">
        <f t="shared" si="11"/>
        <v>0</v>
      </c>
      <c r="G17" s="16">
        <f t="shared" si="11"/>
        <v>0</v>
      </c>
      <c r="H17" s="16">
        <f t="shared" si="11"/>
        <v>0</v>
      </c>
      <c r="I17" s="16">
        <f t="shared" si="11"/>
        <v>96915</v>
      </c>
      <c r="J17" s="16">
        <f t="shared" si="11"/>
        <v>36953</v>
      </c>
      <c r="K17" s="16">
        <f t="shared" si="11"/>
        <v>59962</v>
      </c>
      <c r="L17" s="16">
        <f t="shared" si="11"/>
        <v>216275</v>
      </c>
      <c r="M17" s="16">
        <f t="shared" si="11"/>
        <v>350000</v>
      </c>
      <c r="N17" s="16">
        <f t="shared" si="11"/>
        <v>-133725</v>
      </c>
      <c r="O17" s="16">
        <f t="shared" si="11"/>
        <v>0</v>
      </c>
      <c r="P17" s="16">
        <f t="shared" si="11"/>
        <v>0</v>
      </c>
      <c r="Q17" s="16">
        <f t="shared" si="11"/>
        <v>0</v>
      </c>
      <c r="R17" s="16">
        <f t="shared" si="11"/>
        <v>0</v>
      </c>
      <c r="S17" s="16">
        <f t="shared" si="11"/>
        <v>0</v>
      </c>
      <c r="T17" s="16">
        <f t="shared" si="11"/>
        <v>0</v>
      </c>
      <c r="U17" s="16">
        <f t="shared" si="11"/>
        <v>148501</v>
      </c>
      <c r="V17" s="16">
        <f t="shared" si="11"/>
        <v>103501</v>
      </c>
      <c r="W17" s="16">
        <f t="shared" si="11"/>
        <v>45000</v>
      </c>
      <c r="X17" s="16">
        <f t="shared" si="11"/>
        <v>0</v>
      </c>
      <c r="Y17" s="16">
        <f t="shared" si="11"/>
        <v>0</v>
      </c>
      <c r="Z17" s="16">
        <f t="shared" si="11"/>
        <v>0</v>
      </c>
      <c r="AA17" s="16">
        <f t="shared" si="11"/>
        <v>0</v>
      </c>
      <c r="AB17" s="16">
        <f t="shared" si="11"/>
        <v>0</v>
      </c>
      <c r="AC17" s="16">
        <f t="shared" si="11"/>
        <v>0</v>
      </c>
      <c r="AD17" s="29">
        <f t="shared" si="8"/>
        <v>1701916</v>
      </c>
      <c r="AE17" s="29">
        <f t="shared" si="9"/>
        <v>1190454</v>
      </c>
      <c r="AF17" s="29">
        <f t="shared" si="10"/>
        <v>511462</v>
      </c>
    </row>
  </sheetData>
  <mergeCells count="24">
    <mergeCell ref="A1:AF1"/>
    <mergeCell ref="G2:W2"/>
    <mergeCell ref="D3:E3"/>
    <mergeCell ref="G3:H3"/>
    <mergeCell ref="J3:K3"/>
    <mergeCell ref="M3:N3"/>
    <mergeCell ref="P3:Q3"/>
    <mergeCell ref="S3:T3"/>
    <mergeCell ref="V3:W3"/>
    <mergeCell ref="Y3:Z3"/>
    <mergeCell ref="AB3:AC3"/>
    <mergeCell ref="AE3:AF3"/>
    <mergeCell ref="A3:A4"/>
    <mergeCell ref="B3:B4"/>
    <mergeCell ref="C3:C4"/>
    <mergeCell ref="F3:F4"/>
    <mergeCell ref="I3:I4"/>
    <mergeCell ref="L3:L4"/>
    <mergeCell ref="O3:O4"/>
    <mergeCell ref="R3:R4"/>
    <mergeCell ref="U3:U4"/>
    <mergeCell ref="X3:X4"/>
    <mergeCell ref="AA3:AA4"/>
    <mergeCell ref="AD3:AD4"/>
  </mergeCells>
  <pageMargins left="0.700694444444445" right="0.700694444444445" top="0.751388888888889" bottom="0.751388888888889" header="0.298611111111111" footer="0.298611111111111"/>
  <pageSetup paperSize="9" scale="5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附表1收入调整表2020</vt:lpstr>
      <vt:lpstr>附表2财力调整表2020</vt:lpstr>
      <vt:lpstr>附表3公共预算支出调整表2020</vt:lpstr>
      <vt:lpstr>附表4政府性基金支出调整表2020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qyh2015</dc:creator>
  <cp:lastModifiedBy>qyh2015</cp:lastModifiedBy>
  <dcterms:created xsi:type="dcterms:W3CDTF">2016-10-31T06:35:00Z</dcterms:created>
  <cp:lastPrinted>2019-11-25T14:45:00Z</cp:lastPrinted>
  <dcterms:modified xsi:type="dcterms:W3CDTF">2023-05-11T13:39:30Z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2052-11.1.0.14036</vt:lpwstr>
  </property>
  <property fmtid="{D5CDD505-2E9C-101B-9397-08002B2CF9AE}" pid="4" name="ICV">
    <vt:lpwstr>53497DB3D4E549ABB94F24D4D9A6CA37</vt:lpwstr>
  </property>
</Properties>
</file>